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N:\Investice\Strategické projekty\05_Areál Jedovnická 4\ITI\SSO SAKO\VŘ\Rozpočet\SSO Jedovnická 4 - VV_final\"/>
    </mc:Choice>
  </mc:AlternateContent>
  <xr:revisionPtr revIDLastSave="0" documentId="13_ncr:1_{43EDB48F-A953-4BF5-886B-B55C4EA98188}" xr6:coauthVersionLast="47" xr6:coauthVersionMax="47" xr10:uidLastSave="{00000000-0000-0000-0000-000000000000}"/>
  <bookViews>
    <workbookView xWindow="-120" yWindow="-120" windowWidth="29040" windowHeight="15840" xr2:uid="{D124204D-B9D4-4125-871A-5BCF1719F41E}"/>
  </bookViews>
  <sheets>
    <sheet name="Rekapitulace stavby" sheetId="2" r:id="rId1"/>
    <sheet name="SO 000 - V+O náklady" sheetId="3" r:id="rId2"/>
    <sheet name="SO 001 - Vrátnice" sheetId="4" r:id="rId3"/>
    <sheet name="SO 002 - Zpevněne plochy " sheetId="5" r:id="rId4"/>
    <sheet name="SO 003a - Kab. NN TRAFO" sheetId="6" r:id="rId5"/>
    <sheet name="SO 003b - Venk. kab. NN" sheetId="7" r:id="rId6"/>
    <sheet name="SO 003c - Venk. kab. VO" sheetId="8" r:id="rId7"/>
    <sheet name="SO 003d - Venk. SLP" sheetId="9" r:id="rId8"/>
    <sheet name="SO 003e - SLP vrátnice" sheetId="10" r:id="rId9"/>
    <sheet name="SO 003f - Jímaci vedení" sheetId="11" r:id="rId10"/>
    <sheet name="SO 004 - Přípojka vody" sheetId="12" r:id="rId11"/>
    <sheet name="SO 005a - Příp. kanal. dešťové" sheetId="13" r:id="rId12"/>
    <sheet name="SO 005b - Příp. kanal. splaškov" sheetId="14" r:id="rId13"/>
    <sheet name="SO 005c - kanalizace - KTÚ" sheetId="15" r:id="rId14"/>
    <sheet name="SO 006 - Nájezdová mostní váha" sheetId="16" r:id="rId15"/>
    <sheet name="SO 007 - Skladovací boxy" sheetId="17" r:id="rId16"/>
    <sheet name="SO 008 - Ocelový přístřešek" sheetId="18" r:id="rId17"/>
    <sheet name="SO 009 - Oplocení" sheetId="19" r:id="rId18"/>
    <sheet name="SO 010 - KTÚ" sheetId="20" r:id="rId19"/>
    <sheet name="SO 011 - Skladovací kontejnery" sheetId="21" r:id="rId20"/>
    <sheet name="List1" sheetId="1" r:id="rId21"/>
  </sheets>
  <externalReferences>
    <externalReference r:id="rId22"/>
  </externalReferences>
  <definedNames>
    <definedName name="_xlnm._FilterDatabase" localSheetId="1" hidden="1">'SO 000 - V+O náklady'!$C$87:$K$92</definedName>
    <definedName name="_xlnm._FilterDatabase" localSheetId="2" hidden="1">'SO 001 - Vrátnice'!$C$91:$K$106</definedName>
    <definedName name="_xlnm._FilterDatabase" localSheetId="3" hidden="1">'SO 002 - Zpevněne plochy '!$C$95:$K$135</definedName>
    <definedName name="_xlnm._FilterDatabase" localSheetId="4" hidden="1">'SO 003a - Kab. NN TRAFO'!$C$131:$K$189</definedName>
    <definedName name="_xlnm._FilterDatabase" localSheetId="5" hidden="1">'SO 003b - Venk. kab. NN'!$C$152:$K$293</definedName>
    <definedName name="_xlnm._FilterDatabase" localSheetId="6" hidden="1">'SO 003c - Venk. kab. VO'!$C$140:$K$252</definedName>
    <definedName name="_xlnm._FilterDatabase" localSheetId="7" hidden="1">'SO 003d - Venk. SLP'!$C$130:$K$187</definedName>
    <definedName name="_xlnm._FilterDatabase" localSheetId="8" hidden="1">'SO 003e - SLP vrátnice'!$C$133:$K$200</definedName>
    <definedName name="_xlnm._FilterDatabase" localSheetId="9" hidden="1">'SO 003f - Jímaci vedení'!$C$135:$K$203</definedName>
    <definedName name="_xlnm._FilterDatabase" localSheetId="10" hidden="1">'SO 004 - Přípojka vody'!$C$106:$K$220</definedName>
    <definedName name="_xlnm._FilterDatabase" localSheetId="14" hidden="1">'SO 006 - Nájezdová mostní váha'!$C$97:$K$131</definedName>
    <definedName name="_xlnm._FilterDatabase" localSheetId="15" hidden="1">'SO 007 - Skladovací boxy'!$C$95:$K$121</definedName>
    <definedName name="_xlnm._FilterDatabase" localSheetId="16" hidden="1">'SO 008 - Ocelový přístřešek'!$C$98:$K$129</definedName>
    <definedName name="_xlnm._FilterDatabase" localSheetId="17" hidden="1">'SO 009 - Oplocení'!$C$93:$K$117</definedName>
    <definedName name="_xlnm._FilterDatabase" localSheetId="18" hidden="1">'SO 010 - KTÚ'!$C$87:$K$103</definedName>
    <definedName name="_xlnm._FilterDatabase" localSheetId="19" hidden="1">'SO 011 - Skladovací kontejnery'!$C$88:$K$99</definedName>
    <definedName name="_xlnm.Print_Titles" localSheetId="0">'Rekapitulace stavby'!$54:$54</definedName>
    <definedName name="_xlnm.Print_Titles" localSheetId="1">'SO 000 - V+O náklady'!$87:$87</definedName>
    <definedName name="_xlnm.Print_Titles" localSheetId="2">'SO 001 - Vrátnice'!$91:$91</definedName>
    <definedName name="_xlnm.Print_Titles" localSheetId="3">'SO 002 - Zpevněne plochy '!$95:$95</definedName>
    <definedName name="_xlnm.Print_Titles" localSheetId="4">'SO 003a - Kab. NN TRAFO'!$131:$131</definedName>
    <definedName name="_xlnm.Print_Titles" localSheetId="5">'SO 003b - Venk. kab. NN'!$152:$152</definedName>
    <definedName name="_xlnm.Print_Titles" localSheetId="6">'SO 003c - Venk. kab. VO'!$140:$140</definedName>
    <definedName name="_xlnm.Print_Titles" localSheetId="7">'SO 003d - Venk. SLP'!$130:$130</definedName>
    <definedName name="_xlnm.Print_Titles" localSheetId="8">'SO 003e - SLP vrátnice'!$133:$133</definedName>
    <definedName name="_xlnm.Print_Titles" localSheetId="9">'SO 003f - Jímaci vedení'!$135:$135</definedName>
    <definedName name="_xlnm.Print_Titles" localSheetId="10">'SO 004 - Přípojka vody'!$106:$106</definedName>
    <definedName name="_xlnm.Print_Titles" localSheetId="11">'SO 005a - Příp. kanal. dešťové'!#REF!</definedName>
    <definedName name="_xlnm.Print_Titles" localSheetId="12">'SO 005b - Příp. kanal. splaškov'!#REF!</definedName>
    <definedName name="_xlnm.Print_Titles" localSheetId="13">'SO 005c - kanalizace - KTÚ'!#REF!</definedName>
    <definedName name="_xlnm.Print_Titles" localSheetId="14">'SO 006 - Nájezdová mostní váha'!$97:$97</definedName>
    <definedName name="_xlnm.Print_Titles" localSheetId="15">'SO 007 - Skladovací boxy'!$95:$95</definedName>
    <definedName name="_xlnm.Print_Titles" localSheetId="16">'SO 008 - Ocelový přístřešek'!$98:$98</definedName>
    <definedName name="_xlnm.Print_Titles" localSheetId="17">'SO 009 - Oplocení'!$93:$93</definedName>
    <definedName name="_xlnm.Print_Titles" localSheetId="18">'SO 010 - KTÚ'!$87:$87</definedName>
    <definedName name="_xlnm.Print_Titles" localSheetId="19">'SO 011 - Skladovací kontejnery'!$88:$88</definedName>
    <definedName name="_xlnm.Print_Area" localSheetId="0">'Rekapitulace stavby'!$C$3:$AN$38,'Rekapitulace stavby'!$B$44:$AP$77</definedName>
    <definedName name="_xlnm.Print_Area" localSheetId="1">'SO 000 - V+O náklady'!$C$4:$J$41,'SO 000 - V+O náklady'!$C$47:$J$69,'SO 000 - V+O náklady'!$C$75:$K$92</definedName>
    <definedName name="_xlnm.Print_Area" localSheetId="2">'SO 001 - Vrátnice'!$C$4:$J$41,'SO 001 - Vrátnice'!$C$47:$J$73,'SO 001 - Vrátnice'!$C$79:$K$106</definedName>
    <definedName name="_xlnm.Print_Area" localSheetId="3">'SO 002 - Zpevněne plochy '!$C$4:$J$41,'SO 002 - Zpevněne plochy '!$C$47:$J$77,'SO 002 - Zpevněne plochy '!$C$83:$K$135</definedName>
    <definedName name="_xlnm.Print_Area" localSheetId="4">'SO 003a - Kab. NN TRAFO'!$C$4:$J$76,'SO 003a - Kab. NN TRAFO'!$C$82:$J$113,'SO 003a - Kab. NN TRAFO'!$C$119:$K$189</definedName>
    <definedName name="_xlnm.Print_Area" localSheetId="5">'SO 003b - Venk. kab. NN'!$C$4:$J$76,'SO 003b - Venk. kab. NN'!$C$82:$J$134,'SO 003b - Venk. kab. NN'!$C$140:$K$293</definedName>
    <definedName name="_xlnm.Print_Area" localSheetId="6">'SO 003c - Venk. kab. VO'!$C$4:$J$76,'SO 003c - Venk. kab. VO'!$C$82:$J$122,'SO 003c - Venk. kab. VO'!$C$128:$K$252</definedName>
    <definedName name="_xlnm.Print_Area" localSheetId="7">'SO 003d - Venk. SLP'!$C$4:$J$76,'SO 003d - Venk. SLP'!$C$82:$J$112,'SO 003d - Venk. SLP'!$C$118:$K$187</definedName>
    <definedName name="_xlnm.Print_Area" localSheetId="8">'SO 003e - SLP vrátnice'!$C$4:$J$76,'SO 003e - SLP vrátnice'!$C$82:$J$115,'SO 003e - SLP vrátnice'!$C$121:$K$200</definedName>
    <definedName name="_xlnm.Print_Area" localSheetId="9">'SO 003f - Jímaci vedení'!$C$4:$J$76,'SO 003f - Jímaci vedení'!$C$82:$J$117,'SO 003f - Jímaci vedení'!$C$123:$K$203</definedName>
    <definedName name="_xlnm.Print_Area" localSheetId="10">'SO 004 - Přípojka vody'!$C$4:$J$41,'SO 004 - Přípojka vody'!$C$47:$J$88,'SO 004 - Přípojka vody'!$C$94:$K$220</definedName>
    <definedName name="_xlnm.Print_Area" localSheetId="11">'SO 005a - Příp. kanal. dešťové'!#REF!,'SO 005a - Příp. kanal. dešťové'!#REF!,'SO 005a - Příp. kanal. dešťové'!#REF!</definedName>
    <definedName name="_xlnm.Print_Area" localSheetId="12">'SO 005b - Příp. kanal. splaškov'!#REF!,'SO 005b - Příp. kanal. splaškov'!#REF!,'SO 005b - Příp. kanal. splaškov'!#REF!</definedName>
    <definedName name="_xlnm.Print_Area" localSheetId="13">'SO 005c - kanalizace - KTÚ'!#REF!,'SO 005c - kanalizace - KTÚ'!#REF!,'SO 005c - kanalizace - KTÚ'!#REF!</definedName>
    <definedName name="_xlnm.Print_Area" localSheetId="14">'SO 006 - Nájezdová mostní váha'!$C$4:$J$41,'SO 006 - Nájezdová mostní váha'!$C$47:$J$79,'SO 006 - Nájezdová mostní váha'!$C$85:$K$131</definedName>
    <definedName name="_xlnm.Print_Area" localSheetId="15">'SO 007 - Skladovací boxy'!$C$4:$J$41,'SO 007 - Skladovací boxy'!$C$47:$J$77,'SO 007 - Skladovací boxy'!$C$83:$K$121</definedName>
    <definedName name="_xlnm.Print_Area" localSheetId="16">'SO 008 - Ocelový přístřešek'!$C$4:$J$41,'SO 008 - Ocelový přístřešek'!$C$47:$J$80,'SO 008 - Ocelový přístřešek'!$C$86:$K$129</definedName>
    <definedName name="_xlnm.Print_Area" localSheetId="17">'SO 009 - Oplocení'!$C$4:$J$41,'SO 009 - Oplocení'!$C$47:$J$75,'SO 009 - Oplocení'!$C$81:$K$117</definedName>
    <definedName name="_xlnm.Print_Area" localSheetId="18">'SO 010 - KTÚ'!$C$4:$J$41,'SO 010 - KTÚ'!$C$47:$J$69,'SO 010 - KTÚ'!$C$75:$K$103</definedName>
    <definedName name="_xlnm.Print_Area" localSheetId="19">'SO 011 - Skladovací kontejnery'!$C$4:$J$41,'SO 011 - Skladovací kontejnery'!$C$47:$J$70,'SO 011 - Skladovací kontejnery'!$C$76:$K$99</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E7" i="21" l="1"/>
  <c r="E50" i="21" s="1"/>
  <c r="J12" i="21"/>
  <c r="J83" i="21" s="1"/>
  <c r="J14" i="21"/>
  <c r="E15" i="21"/>
  <c r="J15" i="21"/>
  <c r="J17" i="21"/>
  <c r="E18" i="21"/>
  <c r="J18" i="21"/>
  <c r="J20" i="21"/>
  <c r="E21" i="21"/>
  <c r="J56" i="21" s="1"/>
  <c r="J21" i="21"/>
  <c r="J23" i="21"/>
  <c r="E24" i="21"/>
  <c r="J24" i="21"/>
  <c r="J31" i="21"/>
  <c r="F37" i="21"/>
  <c r="J37" i="21"/>
  <c r="F38" i="21"/>
  <c r="J38" i="21"/>
  <c r="F39" i="21"/>
  <c r="J39" i="21"/>
  <c r="E52" i="21"/>
  <c r="F54" i="21"/>
  <c r="J54" i="21"/>
  <c r="F56" i="21"/>
  <c r="F57" i="21"/>
  <c r="E79" i="21"/>
  <c r="E81" i="21"/>
  <c r="F83" i="21"/>
  <c r="F85" i="21"/>
  <c r="J85" i="21"/>
  <c r="F86" i="21"/>
  <c r="J92" i="21"/>
  <c r="J91" i="21" s="1"/>
  <c r="J93" i="21"/>
  <c r="J64" i="21" s="1"/>
  <c r="J94" i="21"/>
  <c r="J96" i="21"/>
  <c r="J95" i="21" s="1"/>
  <c r="J65" i="21" s="1"/>
  <c r="J97" i="21"/>
  <c r="J98" i="21"/>
  <c r="J99" i="21"/>
  <c r="E7" i="20"/>
  <c r="J12" i="20"/>
  <c r="J82" i="20" s="1"/>
  <c r="J14" i="20"/>
  <c r="E15" i="20"/>
  <c r="J15" i="20"/>
  <c r="J17" i="20"/>
  <c r="E18" i="20"/>
  <c r="F57" i="20" s="1"/>
  <c r="J18" i="20"/>
  <c r="J20" i="20"/>
  <c r="E21" i="20"/>
  <c r="J21" i="20"/>
  <c r="J23" i="20"/>
  <c r="E24" i="20"/>
  <c r="J24" i="20"/>
  <c r="J31" i="20"/>
  <c r="F37" i="20"/>
  <c r="J37" i="20"/>
  <c r="F38" i="20"/>
  <c r="J38" i="20"/>
  <c r="F39" i="20"/>
  <c r="J39" i="20"/>
  <c r="E50" i="20"/>
  <c r="E52" i="20"/>
  <c r="F54" i="20"/>
  <c r="J54" i="20"/>
  <c r="F56" i="20"/>
  <c r="J57" i="20"/>
  <c r="E78" i="20"/>
  <c r="E80" i="20"/>
  <c r="F82" i="20"/>
  <c r="F84" i="20"/>
  <c r="F85" i="20"/>
  <c r="J85" i="20"/>
  <c r="J91" i="20"/>
  <c r="J92" i="20"/>
  <c r="J93" i="20"/>
  <c r="J94" i="20"/>
  <c r="J90" i="20" s="1"/>
  <c r="J95" i="20"/>
  <c r="J96" i="20"/>
  <c r="J98" i="20"/>
  <c r="J99" i="20"/>
  <c r="J100" i="20"/>
  <c r="J101" i="20"/>
  <c r="J102" i="20"/>
  <c r="J103" i="20"/>
  <c r="E7" i="19"/>
  <c r="J12" i="19"/>
  <c r="J14" i="19"/>
  <c r="E15" i="19"/>
  <c r="J15" i="19"/>
  <c r="J17" i="19"/>
  <c r="E18" i="19"/>
  <c r="J18" i="19"/>
  <c r="J20" i="19"/>
  <c r="E21" i="19"/>
  <c r="J21" i="19"/>
  <c r="J23" i="19"/>
  <c r="E24" i="19"/>
  <c r="J24" i="19"/>
  <c r="J31" i="19"/>
  <c r="F37" i="19"/>
  <c r="J37" i="19"/>
  <c r="F38" i="19"/>
  <c r="J38" i="19"/>
  <c r="F39" i="19"/>
  <c r="J39" i="19"/>
  <c r="E50" i="19"/>
  <c r="E52" i="19"/>
  <c r="F54" i="19"/>
  <c r="J54" i="19"/>
  <c r="F56" i="19"/>
  <c r="J56" i="19"/>
  <c r="J57" i="19"/>
  <c r="J65" i="19"/>
  <c r="J69" i="19"/>
  <c r="E84" i="19"/>
  <c r="E86" i="19"/>
  <c r="F88" i="19"/>
  <c r="J88" i="19"/>
  <c r="F90" i="19"/>
  <c r="J90" i="19"/>
  <c r="J91" i="19"/>
  <c r="J96" i="19"/>
  <c r="J63" i="19" s="1"/>
  <c r="J97" i="19"/>
  <c r="J99" i="19"/>
  <c r="J98" i="19" s="1"/>
  <c r="J64" i="19" s="1"/>
  <c r="J100" i="19"/>
  <c r="J101" i="19"/>
  <c r="J103" i="19"/>
  <c r="J102" i="19" s="1"/>
  <c r="J66" i="19" s="1"/>
  <c r="J106" i="19"/>
  <c r="J105" i="19" s="1"/>
  <c r="J107" i="19"/>
  <c r="J108" i="19"/>
  <c r="J109" i="19"/>
  <c r="J111" i="19"/>
  <c r="J112" i="19"/>
  <c r="J113" i="19"/>
  <c r="J114" i="19"/>
  <c r="J115" i="19"/>
  <c r="J116" i="19"/>
  <c r="J117" i="19"/>
  <c r="E7" i="18"/>
  <c r="J12" i="18"/>
  <c r="J54" i="18" s="1"/>
  <c r="J14" i="18"/>
  <c r="E15" i="18"/>
  <c r="J15" i="18"/>
  <c r="J17" i="18"/>
  <c r="E18" i="18"/>
  <c r="J18" i="18"/>
  <c r="J20" i="18"/>
  <c r="E21" i="18"/>
  <c r="J21" i="18"/>
  <c r="J23" i="18"/>
  <c r="E24" i="18"/>
  <c r="J24" i="18"/>
  <c r="J31" i="18"/>
  <c r="F37" i="18"/>
  <c r="J37" i="18"/>
  <c r="F38" i="18"/>
  <c r="J38" i="18"/>
  <c r="F39" i="18"/>
  <c r="J39" i="18"/>
  <c r="E50" i="18"/>
  <c r="E52" i="18"/>
  <c r="F54" i="18"/>
  <c r="F56" i="18"/>
  <c r="F57" i="18"/>
  <c r="J57" i="18"/>
  <c r="J64" i="18"/>
  <c r="E89" i="18"/>
  <c r="E91" i="18"/>
  <c r="F93" i="18"/>
  <c r="J93" i="18"/>
  <c r="F95" i="18"/>
  <c r="F96" i="18"/>
  <c r="J96" i="18"/>
  <c r="J102" i="18"/>
  <c r="J101" i="18" s="1"/>
  <c r="J103" i="18"/>
  <c r="J104" i="18"/>
  <c r="J106" i="18"/>
  <c r="J105" i="18" s="1"/>
  <c r="J65" i="18" s="1"/>
  <c r="J108" i="18"/>
  <c r="J107" i="18" s="1"/>
  <c r="J66" i="18" s="1"/>
  <c r="J110" i="18"/>
  <c r="J109" i="18" s="1"/>
  <c r="J67" i="18" s="1"/>
  <c r="J112" i="18"/>
  <c r="J111" i="18" s="1"/>
  <c r="J68" i="18" s="1"/>
  <c r="J114" i="18"/>
  <c r="J113" i="18" s="1"/>
  <c r="J69" i="18" s="1"/>
  <c r="J116" i="18"/>
  <c r="J115" i="18" s="1"/>
  <c r="J70" i="18" s="1"/>
  <c r="J118" i="18"/>
  <c r="J117" i="18" s="1"/>
  <c r="J71" i="18" s="1"/>
  <c r="J120" i="18"/>
  <c r="J73" i="18" s="1"/>
  <c r="J72" i="18" s="1"/>
  <c r="J121" i="18"/>
  <c r="J122" i="18"/>
  <c r="J74" i="18" s="1"/>
  <c r="J123" i="18"/>
  <c r="J125" i="18"/>
  <c r="J126" i="18"/>
  <c r="J124" i="18" s="1"/>
  <c r="J75" i="18" s="1"/>
  <c r="J127" i="18"/>
  <c r="J128" i="18"/>
  <c r="J129" i="18"/>
  <c r="E7" i="17"/>
  <c r="J12" i="17"/>
  <c r="J14" i="17"/>
  <c r="E15" i="17"/>
  <c r="J15" i="17"/>
  <c r="J17" i="17"/>
  <c r="E18" i="17"/>
  <c r="J18" i="17"/>
  <c r="J20" i="17"/>
  <c r="E21" i="17"/>
  <c r="J21" i="17"/>
  <c r="J23" i="17"/>
  <c r="E24" i="17"/>
  <c r="J24" i="17"/>
  <c r="J31" i="17"/>
  <c r="F37" i="17"/>
  <c r="J37" i="17"/>
  <c r="F38" i="17"/>
  <c r="J38" i="17"/>
  <c r="F39" i="17"/>
  <c r="J39" i="17"/>
  <c r="E52" i="17"/>
  <c r="F54" i="17"/>
  <c r="J54" i="17"/>
  <c r="F56" i="17"/>
  <c r="J56" i="17"/>
  <c r="F57" i="17"/>
  <c r="J63" i="17"/>
  <c r="J67" i="17"/>
  <c r="E88" i="17"/>
  <c r="F90" i="17"/>
  <c r="J90" i="17"/>
  <c r="F92" i="17"/>
  <c r="J92" i="17"/>
  <c r="F93" i="17"/>
  <c r="J98" i="17"/>
  <c r="J99" i="17"/>
  <c r="J101" i="17"/>
  <c r="J100" i="17" s="1"/>
  <c r="J64" i="17" s="1"/>
  <c r="J102" i="17"/>
  <c r="J65" i="17" s="1"/>
  <c r="J103" i="17"/>
  <c r="J105" i="17"/>
  <c r="J104" i="17" s="1"/>
  <c r="J66" i="17" s="1"/>
  <c r="J106" i="17"/>
  <c r="J107" i="17"/>
  <c r="J109" i="17"/>
  <c r="J108" i="17" s="1"/>
  <c r="J110" i="17"/>
  <c r="J68" i="17" s="1"/>
  <c r="J111" i="17"/>
  <c r="J113" i="17"/>
  <c r="J112" i="17" s="1"/>
  <c r="J69" i="17" s="1"/>
  <c r="J114" i="17"/>
  <c r="J70" i="17" s="1"/>
  <c r="J115" i="17"/>
  <c r="J117" i="17"/>
  <c r="J116" i="17" s="1"/>
  <c r="J71" i="17" s="1"/>
  <c r="J119" i="17"/>
  <c r="J118" i="17" s="1"/>
  <c r="J72" i="17" s="1"/>
  <c r="J120" i="17"/>
  <c r="J121" i="17"/>
  <c r="E7" i="16"/>
  <c r="J12" i="16"/>
  <c r="J14" i="16"/>
  <c r="E15" i="16"/>
  <c r="J15" i="16"/>
  <c r="J17" i="16"/>
  <c r="E18" i="16"/>
  <c r="J18" i="16"/>
  <c r="J20" i="16"/>
  <c r="E21" i="16"/>
  <c r="J21" i="16"/>
  <c r="J23" i="16"/>
  <c r="E24" i="16"/>
  <c r="J24" i="16"/>
  <c r="J31" i="16"/>
  <c r="F37" i="16"/>
  <c r="J37" i="16"/>
  <c r="F38" i="16"/>
  <c r="J38" i="16"/>
  <c r="F39" i="16"/>
  <c r="J39" i="16"/>
  <c r="E50" i="16"/>
  <c r="E52" i="16"/>
  <c r="F54" i="16"/>
  <c r="J54" i="16"/>
  <c r="J56" i="16"/>
  <c r="F57" i="16"/>
  <c r="J57" i="16"/>
  <c r="J66" i="16"/>
  <c r="J70" i="16"/>
  <c r="E88" i="16"/>
  <c r="E90" i="16"/>
  <c r="F92" i="16"/>
  <c r="J92" i="16"/>
  <c r="J94" i="16"/>
  <c r="F95" i="16"/>
  <c r="J95" i="16"/>
  <c r="J100" i="16"/>
  <c r="J101" i="16"/>
  <c r="J102" i="16"/>
  <c r="J104" i="16"/>
  <c r="J103" i="16" s="1"/>
  <c r="J64" i="16" s="1"/>
  <c r="J106" i="16"/>
  <c r="J105" i="16" s="1"/>
  <c r="J65" i="16" s="1"/>
  <c r="J108" i="16"/>
  <c r="J107" i="16" s="1"/>
  <c r="J110" i="16"/>
  <c r="J109" i="16" s="1"/>
  <c r="J67" i="16" s="1"/>
  <c r="J111" i="16"/>
  <c r="J112" i="16"/>
  <c r="J113" i="16"/>
  <c r="J114" i="16"/>
  <c r="J68" i="16" s="1"/>
  <c r="J115" i="16"/>
  <c r="J116" i="16"/>
  <c r="J69" i="16" s="1"/>
  <c r="J117" i="16"/>
  <c r="J118" i="16"/>
  <c r="J119" i="16"/>
  <c r="J120" i="16"/>
  <c r="J122" i="16"/>
  <c r="J121" i="16" s="1"/>
  <c r="J72" i="16" s="1"/>
  <c r="J71" i="16" s="1"/>
  <c r="J123" i="16"/>
  <c r="J124" i="16"/>
  <c r="J73" i="16" s="1"/>
  <c r="J125" i="16"/>
  <c r="J127" i="16"/>
  <c r="J128" i="16"/>
  <c r="J126" i="16" s="1"/>
  <c r="J74" i="16" s="1"/>
  <c r="J129" i="16"/>
  <c r="J130" i="16"/>
  <c r="J131" i="16"/>
  <c r="E7" i="15"/>
  <c r="E50" i="15" s="1"/>
  <c r="J12" i="15"/>
  <c r="J14" i="15"/>
  <c r="E15" i="15"/>
  <c r="F56" i="15" s="1"/>
  <c r="J15" i="15"/>
  <c r="J17" i="15"/>
  <c r="E18" i="15"/>
  <c r="F57" i="15" s="1"/>
  <c r="J18" i="15"/>
  <c r="J20" i="15"/>
  <c r="E21" i="15"/>
  <c r="J56" i="15" s="1"/>
  <c r="J21" i="15"/>
  <c r="J23" i="15"/>
  <c r="E24" i="15"/>
  <c r="J24" i="15"/>
  <c r="J31" i="15"/>
  <c r="F36" i="15"/>
  <c r="F37" i="15"/>
  <c r="J37" i="15"/>
  <c r="F38" i="15"/>
  <c r="J38" i="15"/>
  <c r="F39" i="15"/>
  <c r="J39" i="15"/>
  <c r="E52" i="15"/>
  <c r="F54" i="15"/>
  <c r="J54" i="15"/>
  <c r="E80" i="15"/>
  <c r="F82" i="15"/>
  <c r="J82" i="15"/>
  <c r="J84" i="15"/>
  <c r="F85" i="15"/>
  <c r="J91" i="15"/>
  <c r="J92" i="15"/>
  <c r="J90" i="15" s="1"/>
  <c r="J93" i="15"/>
  <c r="J94" i="15"/>
  <c r="J96" i="15"/>
  <c r="J95" i="15" s="1"/>
  <c r="J64" i="15" s="1"/>
  <c r="J97" i="15"/>
  <c r="J98" i="15"/>
  <c r="E7" i="14"/>
  <c r="E50" i="14" s="1"/>
  <c r="J12" i="14"/>
  <c r="J14" i="14"/>
  <c r="E15" i="14"/>
  <c r="F56" i="14" s="1"/>
  <c r="J15" i="14"/>
  <c r="J17" i="14"/>
  <c r="E18" i="14"/>
  <c r="F57" i="14" s="1"/>
  <c r="J18" i="14"/>
  <c r="J20" i="14"/>
  <c r="E21" i="14"/>
  <c r="J98" i="14" s="1"/>
  <c r="J21" i="14"/>
  <c r="J23" i="14"/>
  <c r="E24" i="14"/>
  <c r="J57" i="14" s="1"/>
  <c r="J24" i="14"/>
  <c r="J31" i="14"/>
  <c r="F36" i="14"/>
  <c r="J36" i="14"/>
  <c r="F37" i="14"/>
  <c r="J37" i="14"/>
  <c r="F38" i="14"/>
  <c r="J38" i="14"/>
  <c r="F39" i="14"/>
  <c r="J39" i="14"/>
  <c r="E52" i="14"/>
  <c r="F54" i="14"/>
  <c r="E92" i="14"/>
  <c r="E94" i="14"/>
  <c r="F96" i="14"/>
  <c r="F98" i="14"/>
  <c r="J99" i="14"/>
  <c r="J104" i="14"/>
  <c r="J105" i="14"/>
  <c r="J107" i="14"/>
  <c r="J106" i="14" s="1"/>
  <c r="J64" i="14" s="1"/>
  <c r="J108" i="14"/>
  <c r="J65" i="14" s="1"/>
  <c r="J109" i="14"/>
  <c r="J110" i="14"/>
  <c r="J112" i="14"/>
  <c r="J111" i="14" s="1"/>
  <c r="J66" i="14" s="1"/>
  <c r="J114" i="14"/>
  <c r="J113" i="14" s="1"/>
  <c r="J67" i="14" s="1"/>
  <c r="J115" i="14"/>
  <c r="J116" i="14"/>
  <c r="J68" i="14" s="1"/>
  <c r="J117" i="14"/>
  <c r="J118" i="14"/>
  <c r="J120" i="14"/>
  <c r="J119" i="14" s="1"/>
  <c r="J69" i="14" s="1"/>
  <c r="J121" i="14"/>
  <c r="J122" i="14"/>
  <c r="J124" i="14"/>
  <c r="J123" i="14" s="1"/>
  <c r="J70" i="14" s="1"/>
  <c r="J126" i="14"/>
  <c r="J125" i="14" s="1"/>
  <c r="J71" i="14" s="1"/>
  <c r="J128" i="14"/>
  <c r="J127" i="14" s="1"/>
  <c r="J72" i="14" s="1"/>
  <c r="J129" i="14"/>
  <c r="J130" i="14"/>
  <c r="J132" i="14"/>
  <c r="J131" i="14" s="1"/>
  <c r="J73" i="14" s="1"/>
  <c r="J134" i="14"/>
  <c r="J133" i="14" s="1"/>
  <c r="J74" i="14" s="1"/>
  <c r="J135" i="14"/>
  <c r="J136" i="14"/>
  <c r="J75" i="14" s="1"/>
  <c r="J137" i="14"/>
  <c r="J138" i="14"/>
  <c r="J139" i="14"/>
  <c r="J140" i="14"/>
  <c r="J76" i="14" s="1"/>
  <c r="J141" i="14"/>
  <c r="J142" i="14"/>
  <c r="J77" i="14" s="1"/>
  <c r="J143" i="14"/>
  <c r="J145" i="14"/>
  <c r="J146" i="14"/>
  <c r="J147" i="14"/>
  <c r="J148" i="14"/>
  <c r="J144" i="14" s="1"/>
  <c r="J78" i="14" s="1"/>
  <c r="J149" i="14"/>
  <c r="J150" i="14"/>
  <c r="J151" i="14"/>
  <c r="J152" i="14"/>
  <c r="J153" i="14"/>
  <c r="E7" i="13"/>
  <c r="J12" i="13"/>
  <c r="J14" i="13"/>
  <c r="E15" i="13"/>
  <c r="F99" i="13" s="1"/>
  <c r="J15" i="13"/>
  <c r="J17" i="13"/>
  <c r="E18" i="13"/>
  <c r="J18" i="13"/>
  <c r="J20" i="13"/>
  <c r="E21" i="13"/>
  <c r="J56" i="13" s="1"/>
  <c r="J21" i="13"/>
  <c r="J23" i="13"/>
  <c r="E24" i="13"/>
  <c r="J24" i="13"/>
  <c r="J31" i="13"/>
  <c r="F37" i="13"/>
  <c r="J37" i="13"/>
  <c r="F38" i="13"/>
  <c r="J38" i="13"/>
  <c r="F39" i="13"/>
  <c r="J39" i="13"/>
  <c r="E50" i="13"/>
  <c r="E52" i="13"/>
  <c r="F54" i="13"/>
  <c r="J54" i="13"/>
  <c r="J57" i="13"/>
  <c r="E93" i="13"/>
  <c r="E95" i="13"/>
  <c r="F97" i="13"/>
  <c r="J97" i="13"/>
  <c r="J99" i="13"/>
  <c r="J100" i="13"/>
  <c r="J106" i="13"/>
  <c r="J105" i="13" s="1"/>
  <c r="J107" i="13"/>
  <c r="J64" i="13" s="1"/>
  <c r="J108" i="13"/>
  <c r="J109" i="13"/>
  <c r="J110" i="13"/>
  <c r="J112" i="13"/>
  <c r="J113" i="13"/>
  <c r="J114" i="13"/>
  <c r="J115" i="13"/>
  <c r="J111" i="13" s="1"/>
  <c r="J65" i="13" s="1"/>
  <c r="J116" i="13"/>
  <c r="J66" i="13" s="1"/>
  <c r="J117" i="13"/>
  <c r="J119" i="13"/>
  <c r="J118" i="13" s="1"/>
  <c r="J67" i="13" s="1"/>
  <c r="J120" i="13"/>
  <c r="J122" i="13"/>
  <c r="J121" i="13" s="1"/>
  <c r="J68" i="13" s="1"/>
  <c r="J123" i="13"/>
  <c r="J69" i="13" s="1"/>
  <c r="J124" i="13"/>
  <c r="J126" i="13"/>
  <c r="J125" i="13" s="1"/>
  <c r="J70" i="13" s="1"/>
  <c r="J127" i="13"/>
  <c r="J129" i="13"/>
  <c r="J130" i="13"/>
  <c r="J131" i="13"/>
  <c r="J132" i="13"/>
  <c r="J134" i="13"/>
  <c r="J133" i="13" s="1"/>
  <c r="J72" i="13" s="1"/>
  <c r="J136" i="13"/>
  <c r="J137" i="13"/>
  <c r="J138" i="13"/>
  <c r="J139" i="13"/>
  <c r="J135" i="13" s="1"/>
  <c r="J73" i="13" s="1"/>
  <c r="J140" i="13"/>
  <c r="J142" i="13"/>
  <c r="J143" i="13"/>
  <c r="J144" i="13"/>
  <c r="J146" i="13"/>
  <c r="J145" i="13" s="1"/>
  <c r="J75" i="13" s="1"/>
  <c r="J147" i="13"/>
  <c r="J76" i="13" s="1"/>
  <c r="J148" i="13"/>
  <c r="J150" i="13"/>
  <c r="J151" i="13"/>
  <c r="J152" i="13"/>
  <c r="J78" i="13" s="1"/>
  <c r="J153" i="13"/>
  <c r="J155" i="13"/>
  <c r="J156" i="13"/>
  <c r="J157" i="13"/>
  <c r="J158" i="13"/>
  <c r="J159" i="13"/>
  <c r="J160" i="13"/>
  <c r="J161" i="13"/>
  <c r="J162" i="13"/>
  <c r="J163" i="13"/>
  <c r="J164" i="13"/>
  <c r="J165" i="13"/>
  <c r="J166" i="13"/>
  <c r="J167" i="13"/>
  <c r="J168" i="13"/>
  <c r="J169" i="13"/>
  <c r="J170" i="13"/>
  <c r="J171" i="13"/>
  <c r="J172" i="13"/>
  <c r="J173" i="13"/>
  <c r="E7" i="12"/>
  <c r="J12" i="12"/>
  <c r="J14" i="12"/>
  <c r="E15" i="12"/>
  <c r="J15" i="12"/>
  <c r="J17" i="12"/>
  <c r="E18" i="12"/>
  <c r="J18" i="12"/>
  <c r="J20" i="12"/>
  <c r="E21" i="12"/>
  <c r="J21" i="12"/>
  <c r="J23" i="12"/>
  <c r="E24" i="12"/>
  <c r="J24" i="12"/>
  <c r="J31" i="12"/>
  <c r="F36" i="12"/>
  <c r="F37" i="12"/>
  <c r="J37" i="12"/>
  <c r="F38" i="12"/>
  <c r="J38" i="12"/>
  <c r="F39" i="12"/>
  <c r="J39" i="12"/>
  <c r="E50" i="12"/>
  <c r="E52" i="12"/>
  <c r="F54" i="12"/>
  <c r="F56" i="12"/>
  <c r="F57" i="12"/>
  <c r="J57" i="12"/>
  <c r="E97" i="12"/>
  <c r="E99" i="12"/>
  <c r="F101" i="12"/>
  <c r="F103" i="12"/>
  <c r="F104" i="12"/>
  <c r="J104" i="12"/>
  <c r="J110" i="12"/>
  <c r="J111" i="12"/>
  <c r="J109" i="12" s="1"/>
  <c r="J112" i="12"/>
  <c r="J113" i="12"/>
  <c r="J114" i="12"/>
  <c r="J115" i="12"/>
  <c r="J64" i="12" s="1"/>
  <c r="J116" i="12"/>
  <c r="J117" i="12"/>
  <c r="J119" i="12"/>
  <c r="J118" i="12" s="1"/>
  <c r="J65" i="12" s="1"/>
  <c r="J121" i="12"/>
  <c r="J122" i="12"/>
  <c r="J123" i="12"/>
  <c r="J120" i="12" s="1"/>
  <c r="J66" i="12" s="1"/>
  <c r="J125" i="12"/>
  <c r="J126" i="12"/>
  <c r="J124" i="12" s="1"/>
  <c r="J67" i="12" s="1"/>
  <c r="J127" i="12"/>
  <c r="J128" i="12"/>
  <c r="J68" i="12" s="1"/>
  <c r="J129" i="12"/>
  <c r="J131" i="12"/>
  <c r="J130" i="12" s="1"/>
  <c r="J69" i="12" s="1"/>
  <c r="J133" i="12"/>
  <c r="J134" i="12"/>
  <c r="J132" i="12" s="1"/>
  <c r="J70" i="12" s="1"/>
  <c r="J135" i="12"/>
  <c r="J136" i="12"/>
  <c r="J138" i="12"/>
  <c r="J137" i="12" s="1"/>
  <c r="J71" i="12" s="1"/>
  <c r="J139" i="12"/>
  <c r="J72" i="12" s="1"/>
  <c r="J140" i="12"/>
  <c r="J141" i="12"/>
  <c r="J143" i="12"/>
  <c r="J142" i="12" s="1"/>
  <c r="J73" i="12" s="1"/>
  <c r="J145" i="12"/>
  <c r="J146" i="12"/>
  <c r="J144" i="12" s="1"/>
  <c r="J74" i="12" s="1"/>
  <c r="J147" i="12"/>
  <c r="J148" i="12"/>
  <c r="J149" i="12"/>
  <c r="J151" i="12"/>
  <c r="J150" i="12" s="1"/>
  <c r="J75" i="12" s="1"/>
  <c r="J154" i="12"/>
  <c r="J153" i="12" s="1"/>
  <c r="J155" i="12"/>
  <c r="J78" i="12" s="1"/>
  <c r="J156" i="12"/>
  <c r="J158" i="12"/>
  <c r="J157" i="12" s="1"/>
  <c r="J79" i="12" s="1"/>
  <c r="J159" i="12"/>
  <c r="J160" i="12"/>
  <c r="J161" i="12"/>
  <c r="J162" i="12"/>
  <c r="J165" i="12"/>
  <c r="J166" i="12"/>
  <c r="J164" i="12" s="1"/>
  <c r="J81" i="12" s="1"/>
  <c r="J167" i="12"/>
  <c r="J168" i="12"/>
  <c r="J170" i="12"/>
  <c r="J169" i="12" s="1"/>
  <c r="J171" i="12"/>
  <c r="J172" i="12"/>
  <c r="J173" i="12"/>
  <c r="J174" i="12"/>
  <c r="J175" i="12"/>
  <c r="J176" i="12"/>
  <c r="J177" i="12"/>
  <c r="J178" i="12"/>
  <c r="J179" i="12"/>
  <c r="J181" i="12"/>
  <c r="J182" i="12"/>
  <c r="J180" i="12" s="1"/>
  <c r="J83" i="12" s="1"/>
  <c r="J183" i="12"/>
  <c r="J184" i="12"/>
  <c r="J185" i="12"/>
  <c r="J186" i="12"/>
  <c r="J187" i="12"/>
  <c r="J188" i="12"/>
  <c r="J189" i="12"/>
  <c r="J190" i="12"/>
  <c r="J191" i="12"/>
  <c r="J192" i="12"/>
  <c r="J193" i="12"/>
  <c r="J194" i="12"/>
  <c r="J195" i="12"/>
  <c r="J196" i="12"/>
  <c r="J197" i="12"/>
  <c r="J198" i="12"/>
  <c r="J199" i="12"/>
  <c r="J200" i="12"/>
  <c r="J201" i="12"/>
  <c r="J202" i="12"/>
  <c r="J203" i="12"/>
  <c r="J204" i="12"/>
  <c r="J205" i="12"/>
  <c r="J206" i="12"/>
  <c r="J207" i="12"/>
  <c r="J208" i="12"/>
  <c r="J209" i="12"/>
  <c r="J210" i="12"/>
  <c r="J211" i="12"/>
  <c r="J212" i="12"/>
  <c r="J213" i="12"/>
  <c r="J214" i="12"/>
  <c r="J215" i="12"/>
  <c r="J216" i="12"/>
  <c r="J217" i="12"/>
  <c r="J218" i="12"/>
  <c r="J219" i="12"/>
  <c r="J220" i="12"/>
  <c r="E7" i="11"/>
  <c r="J12" i="11"/>
  <c r="J14" i="11"/>
  <c r="E15" i="11"/>
  <c r="J15" i="11"/>
  <c r="J17" i="11"/>
  <c r="E18" i="11"/>
  <c r="F92" i="11" s="1"/>
  <c r="J18" i="11"/>
  <c r="J20" i="11"/>
  <c r="E21" i="11"/>
  <c r="J132" i="11" s="1"/>
  <c r="J21" i="11"/>
  <c r="J23" i="11"/>
  <c r="E24" i="11"/>
  <c r="J24" i="11"/>
  <c r="J35" i="11"/>
  <c r="J36" i="11"/>
  <c r="J37" i="11"/>
  <c r="E85" i="11"/>
  <c r="E87" i="11"/>
  <c r="F89" i="11"/>
  <c r="J89" i="11"/>
  <c r="F91" i="11"/>
  <c r="J91" i="11"/>
  <c r="J92" i="11"/>
  <c r="E126" i="11"/>
  <c r="E128" i="11"/>
  <c r="F130" i="11"/>
  <c r="J130" i="11"/>
  <c r="F132" i="11"/>
  <c r="F133" i="11"/>
  <c r="J133" i="11"/>
  <c r="J139" i="11"/>
  <c r="P139" i="11"/>
  <c r="P138" i="11" s="1"/>
  <c r="R139" i="11"/>
  <c r="T139" i="11"/>
  <c r="T138" i="11" s="1"/>
  <c r="BE139" i="11"/>
  <c r="F33" i="11" s="1"/>
  <c r="BF139" i="11"/>
  <c r="F34" i="11" s="1"/>
  <c r="BG139" i="11"/>
  <c r="BH139" i="11"/>
  <c r="F36" i="11" s="1"/>
  <c r="BI139" i="11"/>
  <c r="F37" i="11" s="1"/>
  <c r="BK139" i="11"/>
  <c r="BK138" i="11" s="1"/>
  <c r="J141" i="11"/>
  <c r="P141" i="11"/>
  <c r="R141" i="11"/>
  <c r="R138" i="11" s="1"/>
  <c r="T141" i="11"/>
  <c r="BE141" i="11"/>
  <c r="BF141" i="11"/>
  <c r="BG141" i="11"/>
  <c r="F35" i="11" s="1"/>
  <c r="BH141" i="11"/>
  <c r="BI141" i="11"/>
  <c r="BK141" i="11"/>
  <c r="J143" i="11"/>
  <c r="P143" i="11"/>
  <c r="R143" i="11"/>
  <c r="R142" i="11" s="1"/>
  <c r="T143" i="11"/>
  <c r="T142" i="11" s="1"/>
  <c r="BE143" i="11"/>
  <c r="BF143" i="11"/>
  <c r="BG143" i="11"/>
  <c r="BH143" i="11"/>
  <c r="BI143" i="11"/>
  <c r="BK143" i="11"/>
  <c r="J144" i="11"/>
  <c r="P144" i="11"/>
  <c r="P142" i="11" s="1"/>
  <c r="R144" i="11"/>
  <c r="T144" i="11"/>
  <c r="BE144" i="11"/>
  <c r="BF144" i="11"/>
  <c r="BG144" i="11"/>
  <c r="BH144" i="11"/>
  <c r="BI144" i="11"/>
  <c r="BK144" i="11"/>
  <c r="BK142" i="11" s="1"/>
  <c r="J142" i="11" s="1"/>
  <c r="J99" i="11" s="1"/>
  <c r="J146" i="11"/>
  <c r="P146" i="11"/>
  <c r="P145" i="11" s="1"/>
  <c r="R146" i="11"/>
  <c r="R145" i="11" s="1"/>
  <c r="T146" i="11"/>
  <c r="T145" i="11" s="1"/>
  <c r="BE146" i="11"/>
  <c r="BF146" i="11"/>
  <c r="BG146" i="11"/>
  <c r="BH146" i="11"/>
  <c r="BI146" i="11"/>
  <c r="BK146" i="11"/>
  <c r="BK145" i="11" s="1"/>
  <c r="J145" i="11" s="1"/>
  <c r="J100" i="11" s="1"/>
  <c r="J148" i="11"/>
  <c r="P148" i="11"/>
  <c r="R148" i="11"/>
  <c r="T148" i="11"/>
  <c r="BE148" i="11"/>
  <c r="BF148" i="11"/>
  <c r="BG148" i="11"/>
  <c r="BH148" i="11"/>
  <c r="BI148" i="11"/>
  <c r="BK148" i="11"/>
  <c r="J149" i="11"/>
  <c r="P149" i="11"/>
  <c r="R149" i="11"/>
  <c r="T149" i="11"/>
  <c r="BE149" i="11"/>
  <c r="BF149" i="11"/>
  <c r="BG149" i="11"/>
  <c r="BH149" i="11"/>
  <c r="BI149" i="11"/>
  <c r="BK149" i="11"/>
  <c r="J151" i="11"/>
  <c r="P151" i="11"/>
  <c r="R151" i="11"/>
  <c r="R150" i="11" s="1"/>
  <c r="T151" i="11"/>
  <c r="T150" i="11" s="1"/>
  <c r="BE151" i="11"/>
  <c r="BF151" i="11"/>
  <c r="BG151" i="11"/>
  <c r="BH151" i="11"/>
  <c r="BI151" i="11"/>
  <c r="BK151" i="11"/>
  <c r="J153" i="11"/>
  <c r="P153" i="11"/>
  <c r="P150" i="11" s="1"/>
  <c r="R153" i="11"/>
  <c r="T153" i="11"/>
  <c r="BE153" i="11"/>
  <c r="BF153" i="11"/>
  <c r="BG153" i="11"/>
  <c r="BH153" i="11"/>
  <c r="BI153" i="11"/>
  <c r="BK153" i="11"/>
  <c r="BK150" i="11" s="1"/>
  <c r="J150" i="11" s="1"/>
  <c r="J101" i="11" s="1"/>
  <c r="J154" i="11"/>
  <c r="P154" i="11"/>
  <c r="R154" i="11"/>
  <c r="T154" i="11"/>
  <c r="BE154" i="11"/>
  <c r="BF154" i="11"/>
  <c r="BG154" i="11"/>
  <c r="BH154" i="11"/>
  <c r="BI154" i="11"/>
  <c r="BK154" i="11"/>
  <c r="J156" i="11"/>
  <c r="P156" i="11"/>
  <c r="P155" i="11" s="1"/>
  <c r="R156" i="11"/>
  <c r="T156" i="11"/>
  <c r="T155" i="11" s="1"/>
  <c r="BE156" i="11"/>
  <c r="BF156" i="11"/>
  <c r="BG156" i="11"/>
  <c r="BH156" i="11"/>
  <c r="BI156" i="11"/>
  <c r="BK156" i="11"/>
  <c r="BK155" i="11" s="1"/>
  <c r="J155" i="11" s="1"/>
  <c r="J102" i="11" s="1"/>
  <c r="J158" i="11"/>
  <c r="P158" i="11"/>
  <c r="R158" i="11"/>
  <c r="R155" i="11" s="1"/>
  <c r="T158" i="11"/>
  <c r="BE158" i="11"/>
  <c r="BF158" i="11"/>
  <c r="BG158" i="11"/>
  <c r="BH158" i="11"/>
  <c r="BI158" i="11"/>
  <c r="BK158" i="11"/>
  <c r="J160" i="11"/>
  <c r="P160" i="11"/>
  <c r="R160" i="11"/>
  <c r="R159" i="11" s="1"/>
  <c r="T160" i="11"/>
  <c r="T159" i="11" s="1"/>
  <c r="BE160" i="11"/>
  <c r="BF160" i="11"/>
  <c r="BG160" i="11"/>
  <c r="BH160" i="11"/>
  <c r="BI160" i="11"/>
  <c r="BK160" i="11"/>
  <c r="J162" i="11"/>
  <c r="P162" i="11"/>
  <c r="P159" i="11" s="1"/>
  <c r="R162" i="11"/>
  <c r="T162" i="11"/>
  <c r="BE162" i="11"/>
  <c r="BF162" i="11"/>
  <c r="BG162" i="11"/>
  <c r="BH162" i="11"/>
  <c r="BI162" i="11"/>
  <c r="BK162" i="11"/>
  <c r="BK159" i="11" s="1"/>
  <c r="J159" i="11" s="1"/>
  <c r="J103" i="11" s="1"/>
  <c r="J164" i="11"/>
  <c r="P164" i="11"/>
  <c r="P163" i="11" s="1"/>
  <c r="R164" i="11"/>
  <c r="R163" i="11" s="1"/>
  <c r="T164" i="11"/>
  <c r="BE164" i="11"/>
  <c r="BF164" i="11"/>
  <c r="BG164" i="11"/>
  <c r="BH164" i="11"/>
  <c r="BI164" i="11"/>
  <c r="BK164" i="11"/>
  <c r="BK163" i="11" s="1"/>
  <c r="J163" i="11" s="1"/>
  <c r="J104" i="11" s="1"/>
  <c r="J166" i="11"/>
  <c r="P166" i="11"/>
  <c r="R166" i="11"/>
  <c r="T166" i="11"/>
  <c r="T163" i="11" s="1"/>
  <c r="BE166" i="11"/>
  <c r="BF166" i="11"/>
  <c r="BG166" i="11"/>
  <c r="BH166" i="11"/>
  <c r="BI166" i="11"/>
  <c r="BK166" i="11"/>
  <c r="R167" i="11"/>
  <c r="J168" i="11"/>
  <c r="P168" i="11"/>
  <c r="P167" i="11" s="1"/>
  <c r="R168" i="11"/>
  <c r="T168" i="11"/>
  <c r="BE168" i="11"/>
  <c r="BF168" i="11"/>
  <c r="BG168" i="11"/>
  <c r="BH168" i="11"/>
  <c r="BI168" i="11"/>
  <c r="BK168" i="11"/>
  <c r="BK167" i="11" s="1"/>
  <c r="J167" i="11" s="1"/>
  <c r="J105" i="11" s="1"/>
  <c r="J170" i="11"/>
  <c r="P170" i="11"/>
  <c r="R170" i="11"/>
  <c r="T170" i="11"/>
  <c r="T167" i="11" s="1"/>
  <c r="BE170" i="11"/>
  <c r="BF170" i="11"/>
  <c r="BG170" i="11"/>
  <c r="BH170" i="11"/>
  <c r="BI170" i="11"/>
  <c r="BK170" i="11"/>
  <c r="J172" i="11"/>
  <c r="P172" i="11"/>
  <c r="R172" i="11"/>
  <c r="T172" i="11"/>
  <c r="T171" i="11" s="1"/>
  <c r="BE172" i="11"/>
  <c r="BF172" i="11"/>
  <c r="BG172" i="11"/>
  <c r="BH172" i="11"/>
  <c r="BI172" i="11"/>
  <c r="BK172" i="11"/>
  <c r="BK171" i="11" s="1"/>
  <c r="J171" i="11" s="1"/>
  <c r="J106" i="11" s="1"/>
  <c r="J173" i="11"/>
  <c r="P173" i="11"/>
  <c r="R173" i="11"/>
  <c r="R171" i="11" s="1"/>
  <c r="T173" i="11"/>
  <c r="BE173" i="11"/>
  <c r="BF173" i="11"/>
  <c r="BG173" i="11"/>
  <c r="BH173" i="11"/>
  <c r="BI173" i="11"/>
  <c r="BK173" i="11"/>
  <c r="J175" i="11"/>
  <c r="P175" i="11"/>
  <c r="P171" i="11" s="1"/>
  <c r="R175" i="11"/>
  <c r="T175" i="11"/>
  <c r="BE175" i="11"/>
  <c r="BF175" i="11"/>
  <c r="BG175" i="11"/>
  <c r="BH175" i="11"/>
  <c r="BI175" i="11"/>
  <c r="BK175" i="11"/>
  <c r="R176" i="11"/>
  <c r="J177" i="11"/>
  <c r="P177" i="11"/>
  <c r="P176" i="11" s="1"/>
  <c r="R177" i="11"/>
  <c r="T177" i="11"/>
  <c r="BE177" i="11"/>
  <c r="BF177" i="11"/>
  <c r="BG177" i="11"/>
  <c r="BH177" i="11"/>
  <c r="BI177" i="11"/>
  <c r="BK177" i="11"/>
  <c r="BK176" i="11" s="1"/>
  <c r="J176" i="11" s="1"/>
  <c r="J107" i="11" s="1"/>
  <c r="J178" i="11"/>
  <c r="P178" i="11"/>
  <c r="R178" i="11"/>
  <c r="T178" i="11"/>
  <c r="T176" i="11" s="1"/>
  <c r="BE178" i="11"/>
  <c r="BF178" i="11"/>
  <c r="BG178" i="11"/>
  <c r="BH178" i="11"/>
  <c r="BI178" i="11"/>
  <c r="BK178" i="11"/>
  <c r="J179" i="11"/>
  <c r="P179" i="11"/>
  <c r="R179" i="11"/>
  <c r="T179" i="11"/>
  <c r="BE179" i="11"/>
  <c r="BF179" i="11"/>
  <c r="BG179" i="11"/>
  <c r="BH179" i="11"/>
  <c r="BI179" i="11"/>
  <c r="BK179" i="11"/>
  <c r="T180" i="11"/>
  <c r="J181" i="11"/>
  <c r="P181" i="11"/>
  <c r="P180" i="11" s="1"/>
  <c r="R181" i="11"/>
  <c r="R180" i="11" s="1"/>
  <c r="T181" i="11"/>
  <c r="BE181" i="11"/>
  <c r="BF181" i="11"/>
  <c r="BG181" i="11"/>
  <c r="BH181" i="11"/>
  <c r="BI181" i="11"/>
  <c r="BK181" i="11"/>
  <c r="BK180" i="11" s="1"/>
  <c r="J180" i="11" s="1"/>
  <c r="J108" i="11" s="1"/>
  <c r="J182" i="11"/>
  <c r="P182" i="11"/>
  <c r="R182" i="11"/>
  <c r="T182" i="11"/>
  <c r="BE182" i="11"/>
  <c r="BF182" i="11"/>
  <c r="BG182" i="11"/>
  <c r="BH182" i="11"/>
  <c r="BI182" i="11"/>
  <c r="BK182" i="11"/>
  <c r="R183" i="11"/>
  <c r="J184" i="11"/>
  <c r="P184" i="11"/>
  <c r="P183" i="11" s="1"/>
  <c r="R184" i="11"/>
  <c r="T184" i="11"/>
  <c r="BE184" i="11"/>
  <c r="BF184" i="11"/>
  <c r="BG184" i="11"/>
  <c r="BH184" i="11"/>
  <c r="BI184" i="11"/>
  <c r="BK184" i="11"/>
  <c r="BK183" i="11" s="1"/>
  <c r="J183" i="11" s="1"/>
  <c r="J109" i="11" s="1"/>
  <c r="J185" i="11"/>
  <c r="P185" i="11"/>
  <c r="R185" i="11"/>
  <c r="T185" i="11"/>
  <c r="T183" i="11" s="1"/>
  <c r="BE185" i="11"/>
  <c r="BF185" i="11"/>
  <c r="BG185" i="11"/>
  <c r="BH185" i="11"/>
  <c r="BI185" i="11"/>
  <c r="BK185" i="11"/>
  <c r="J186" i="11"/>
  <c r="P186" i="11"/>
  <c r="R186" i="11"/>
  <c r="T186" i="11"/>
  <c r="BE186" i="11"/>
  <c r="BF186" i="11"/>
  <c r="BG186" i="11"/>
  <c r="BH186" i="11"/>
  <c r="BI186" i="11"/>
  <c r="BK186" i="11"/>
  <c r="T187" i="11"/>
  <c r="J188" i="11"/>
  <c r="P188" i="11"/>
  <c r="P187" i="11" s="1"/>
  <c r="R188" i="11"/>
  <c r="R187" i="11" s="1"/>
  <c r="T188" i="11"/>
  <c r="BE188" i="11"/>
  <c r="BF188" i="11"/>
  <c r="BG188" i="11"/>
  <c r="BH188" i="11"/>
  <c r="BI188" i="11"/>
  <c r="BK188" i="11"/>
  <c r="BK187" i="11" s="1"/>
  <c r="J187" i="11" s="1"/>
  <c r="J110" i="11" s="1"/>
  <c r="J189" i="11"/>
  <c r="P189" i="11"/>
  <c r="R189" i="11"/>
  <c r="T189" i="11"/>
  <c r="BE189" i="11"/>
  <c r="BF189" i="11"/>
  <c r="BG189" i="11"/>
  <c r="BH189" i="11"/>
  <c r="BI189" i="11"/>
  <c r="BK189" i="11"/>
  <c r="P191" i="11"/>
  <c r="P190" i="11" s="1"/>
  <c r="J192" i="11"/>
  <c r="P192" i="11"/>
  <c r="R192" i="11"/>
  <c r="T192" i="11"/>
  <c r="T191" i="11" s="1"/>
  <c r="T190" i="11" s="1"/>
  <c r="BE192" i="11"/>
  <c r="BF192" i="11"/>
  <c r="BG192" i="11"/>
  <c r="BH192" i="11"/>
  <c r="BI192" i="11"/>
  <c r="BK192" i="11"/>
  <c r="BK191" i="11" s="1"/>
  <c r="J194" i="11"/>
  <c r="P194" i="11"/>
  <c r="R194" i="11"/>
  <c r="R191" i="11" s="1"/>
  <c r="R190" i="11" s="1"/>
  <c r="T194" i="11"/>
  <c r="BE194" i="11"/>
  <c r="BF194" i="11"/>
  <c r="BG194" i="11"/>
  <c r="BH194" i="11"/>
  <c r="BI194" i="11"/>
  <c r="BK194" i="11"/>
  <c r="J195" i="11"/>
  <c r="P195" i="11"/>
  <c r="R195" i="11"/>
  <c r="T195" i="11"/>
  <c r="BE195" i="11"/>
  <c r="BF195" i="11"/>
  <c r="BG195" i="11"/>
  <c r="BH195" i="11"/>
  <c r="BI195" i="11"/>
  <c r="BK195" i="11"/>
  <c r="P198" i="11"/>
  <c r="R198" i="11"/>
  <c r="J199" i="11"/>
  <c r="P199" i="11"/>
  <c r="R199" i="11"/>
  <c r="T199" i="11"/>
  <c r="T198" i="11" s="1"/>
  <c r="T197" i="11" s="1"/>
  <c r="BE199" i="11"/>
  <c r="BF199" i="11"/>
  <c r="BG199" i="11"/>
  <c r="BH199" i="11"/>
  <c r="BI199" i="11"/>
  <c r="BK199" i="11"/>
  <c r="BK198" i="11" s="1"/>
  <c r="R200" i="11"/>
  <c r="T200" i="11"/>
  <c r="J201" i="11"/>
  <c r="P201" i="11"/>
  <c r="P200" i="11" s="1"/>
  <c r="R201" i="11"/>
  <c r="T201" i="11"/>
  <c r="BE201" i="11"/>
  <c r="BF201" i="11"/>
  <c r="BG201" i="11"/>
  <c r="BH201" i="11"/>
  <c r="BI201" i="11"/>
  <c r="BK201" i="11"/>
  <c r="BK200" i="11" s="1"/>
  <c r="J200" i="11" s="1"/>
  <c r="J115" i="11" s="1"/>
  <c r="T202" i="11"/>
  <c r="J203" i="11"/>
  <c r="P203" i="11"/>
  <c r="P202" i="11" s="1"/>
  <c r="R203" i="11"/>
  <c r="R202" i="11" s="1"/>
  <c r="T203" i="11"/>
  <c r="BE203" i="11"/>
  <c r="BF203" i="11"/>
  <c r="BG203" i="11"/>
  <c r="BH203" i="11"/>
  <c r="BI203" i="11"/>
  <c r="BK203" i="11"/>
  <c r="BK202" i="11" s="1"/>
  <c r="J202" i="11" s="1"/>
  <c r="J116" i="11" s="1"/>
  <c r="E7" i="10"/>
  <c r="E124" i="10" s="1"/>
  <c r="J12" i="10"/>
  <c r="J14" i="10"/>
  <c r="E15" i="10"/>
  <c r="F91" i="10" s="1"/>
  <c r="J15" i="10"/>
  <c r="J17" i="10"/>
  <c r="E18" i="10"/>
  <c r="J18" i="10"/>
  <c r="J20" i="10"/>
  <c r="E21" i="10"/>
  <c r="J130" i="10" s="1"/>
  <c r="J21" i="10"/>
  <c r="J23" i="10"/>
  <c r="E24" i="10"/>
  <c r="J92" i="10" s="1"/>
  <c r="J24" i="10"/>
  <c r="J35" i="10"/>
  <c r="J36" i="10"/>
  <c r="J37" i="10"/>
  <c r="E87" i="10"/>
  <c r="F89" i="10"/>
  <c r="J89" i="10"/>
  <c r="J91" i="10"/>
  <c r="F92" i="10"/>
  <c r="E126" i="10"/>
  <c r="F128" i="10"/>
  <c r="J128" i="10"/>
  <c r="F130" i="10"/>
  <c r="F131" i="10"/>
  <c r="J131" i="10"/>
  <c r="P136" i="10"/>
  <c r="J137" i="10"/>
  <c r="P137" i="10"/>
  <c r="R137" i="10"/>
  <c r="T137" i="10"/>
  <c r="T136" i="10" s="1"/>
  <c r="BE137" i="10"/>
  <c r="BF137" i="10"/>
  <c r="F34" i="10" s="1"/>
  <c r="BG137" i="10"/>
  <c r="BH137" i="10"/>
  <c r="BI137" i="10"/>
  <c r="BK137" i="10"/>
  <c r="J138" i="10"/>
  <c r="P138" i="10"/>
  <c r="R138" i="10"/>
  <c r="R136" i="10" s="1"/>
  <c r="T138" i="10"/>
  <c r="BE138" i="10"/>
  <c r="BF138" i="10"/>
  <c r="BG138" i="10"/>
  <c r="BH138" i="10"/>
  <c r="BI138" i="10"/>
  <c r="BK138" i="10"/>
  <c r="BK136" i="10" s="1"/>
  <c r="J140" i="10"/>
  <c r="P140" i="10"/>
  <c r="R140" i="10"/>
  <c r="R139" i="10" s="1"/>
  <c r="T140" i="10"/>
  <c r="T139" i="10" s="1"/>
  <c r="BE140" i="10"/>
  <c r="BF140" i="10"/>
  <c r="BG140" i="10"/>
  <c r="BH140" i="10"/>
  <c r="BI140" i="10"/>
  <c r="BK140" i="10"/>
  <c r="J141" i="10"/>
  <c r="P141" i="10"/>
  <c r="P139" i="10" s="1"/>
  <c r="R141" i="10"/>
  <c r="T141" i="10"/>
  <c r="BE141" i="10"/>
  <c r="BF141" i="10"/>
  <c r="BG141" i="10"/>
  <c r="BH141" i="10"/>
  <c r="BI141" i="10"/>
  <c r="BK141" i="10"/>
  <c r="BK139" i="10" s="1"/>
  <c r="J139" i="10" s="1"/>
  <c r="J99" i="10" s="1"/>
  <c r="J142" i="10"/>
  <c r="P142" i="10"/>
  <c r="R142" i="10"/>
  <c r="T142" i="10"/>
  <c r="BE142" i="10"/>
  <c r="BF142" i="10"/>
  <c r="BG142" i="10"/>
  <c r="BH142" i="10"/>
  <c r="BI142" i="10"/>
  <c r="BK142" i="10"/>
  <c r="P143" i="10"/>
  <c r="J144" i="10"/>
  <c r="P144" i="10"/>
  <c r="R144" i="10"/>
  <c r="T144" i="10"/>
  <c r="T143" i="10" s="1"/>
  <c r="BE144" i="10"/>
  <c r="BF144" i="10"/>
  <c r="BG144" i="10"/>
  <c r="BH144" i="10"/>
  <c r="BI144" i="10"/>
  <c r="BK144" i="10"/>
  <c r="BK143" i="10" s="1"/>
  <c r="J143" i="10" s="1"/>
  <c r="J100" i="10" s="1"/>
  <c r="J145" i="10"/>
  <c r="P145" i="10"/>
  <c r="R145" i="10"/>
  <c r="R143" i="10" s="1"/>
  <c r="T145" i="10"/>
  <c r="BE145" i="10"/>
  <c r="BF145" i="10"/>
  <c r="BG145" i="10"/>
  <c r="BH145" i="10"/>
  <c r="BI145" i="10"/>
  <c r="BK145" i="10"/>
  <c r="J147" i="10"/>
  <c r="P147" i="10"/>
  <c r="R147" i="10"/>
  <c r="R146" i="10" s="1"/>
  <c r="T147" i="10"/>
  <c r="T146" i="10" s="1"/>
  <c r="BE147" i="10"/>
  <c r="BF147" i="10"/>
  <c r="BG147" i="10"/>
  <c r="BH147" i="10"/>
  <c r="BI147" i="10"/>
  <c r="BK147" i="10"/>
  <c r="J148" i="10"/>
  <c r="P148" i="10"/>
  <c r="P146" i="10" s="1"/>
  <c r="R148" i="10"/>
  <c r="T148" i="10"/>
  <c r="BE148" i="10"/>
  <c r="BF148" i="10"/>
  <c r="BG148" i="10"/>
  <c r="BH148" i="10"/>
  <c r="BI148" i="10"/>
  <c r="BK148" i="10"/>
  <c r="BK146" i="10" s="1"/>
  <c r="J146" i="10" s="1"/>
  <c r="J101" i="10" s="1"/>
  <c r="T149" i="10"/>
  <c r="J150" i="10"/>
  <c r="P150" i="10"/>
  <c r="P149" i="10" s="1"/>
  <c r="R150" i="10"/>
  <c r="R149" i="10" s="1"/>
  <c r="T150" i="10"/>
  <c r="BE150" i="10"/>
  <c r="BF150" i="10"/>
  <c r="BG150" i="10"/>
  <c r="BH150" i="10"/>
  <c r="BI150" i="10"/>
  <c r="BK150" i="10"/>
  <c r="BK149" i="10" s="1"/>
  <c r="J149" i="10" s="1"/>
  <c r="J102" i="10" s="1"/>
  <c r="J152" i="10"/>
  <c r="P152" i="10"/>
  <c r="R152" i="10"/>
  <c r="T152" i="10"/>
  <c r="BE152" i="10"/>
  <c r="BF152" i="10"/>
  <c r="BG152" i="10"/>
  <c r="BH152" i="10"/>
  <c r="BI152" i="10"/>
  <c r="BK152" i="10"/>
  <c r="R153" i="10"/>
  <c r="J154" i="10"/>
  <c r="P154" i="10"/>
  <c r="P153" i="10" s="1"/>
  <c r="R154" i="10"/>
  <c r="T154" i="10"/>
  <c r="BE154" i="10"/>
  <c r="BF154" i="10"/>
  <c r="BG154" i="10"/>
  <c r="BH154" i="10"/>
  <c r="BI154" i="10"/>
  <c r="BK154" i="10"/>
  <c r="BK153" i="10" s="1"/>
  <c r="J153" i="10" s="1"/>
  <c r="J103" i="10" s="1"/>
  <c r="J155" i="10"/>
  <c r="P155" i="10"/>
  <c r="R155" i="10"/>
  <c r="T155" i="10"/>
  <c r="T153" i="10" s="1"/>
  <c r="BE155" i="10"/>
  <c r="BF155" i="10"/>
  <c r="BG155" i="10"/>
  <c r="BH155" i="10"/>
  <c r="BI155" i="10"/>
  <c r="BK155" i="10"/>
  <c r="J156" i="10"/>
  <c r="P156" i="10"/>
  <c r="R156" i="10"/>
  <c r="T156" i="10"/>
  <c r="BE156" i="10"/>
  <c r="BF156" i="10"/>
  <c r="BG156" i="10"/>
  <c r="BH156" i="10"/>
  <c r="BI156" i="10"/>
  <c r="BK156" i="10"/>
  <c r="J157" i="10"/>
  <c r="P157" i="10"/>
  <c r="R157" i="10"/>
  <c r="T157" i="10"/>
  <c r="BE157" i="10"/>
  <c r="BF157" i="10"/>
  <c r="BG157" i="10"/>
  <c r="BH157" i="10"/>
  <c r="BI157" i="10"/>
  <c r="BK157" i="10"/>
  <c r="J158" i="10"/>
  <c r="P158" i="10"/>
  <c r="R158" i="10"/>
  <c r="T158" i="10"/>
  <c r="BE158" i="10"/>
  <c r="BF158" i="10"/>
  <c r="BG158" i="10"/>
  <c r="BH158" i="10"/>
  <c r="BI158" i="10"/>
  <c r="BK158" i="10"/>
  <c r="T159" i="10"/>
  <c r="J160" i="10"/>
  <c r="P160" i="10"/>
  <c r="P159" i="10" s="1"/>
  <c r="R160" i="10"/>
  <c r="R159" i="10" s="1"/>
  <c r="T160" i="10"/>
  <c r="BE160" i="10"/>
  <c r="BF160" i="10"/>
  <c r="BG160" i="10"/>
  <c r="BH160" i="10"/>
  <c r="BI160" i="10"/>
  <c r="BK160" i="10"/>
  <c r="BK159" i="10" s="1"/>
  <c r="J159" i="10" s="1"/>
  <c r="J104" i="10" s="1"/>
  <c r="J161" i="10"/>
  <c r="P161" i="10"/>
  <c r="R161" i="10"/>
  <c r="T161" i="10"/>
  <c r="BE161" i="10"/>
  <c r="BF161" i="10"/>
  <c r="BG161" i="10"/>
  <c r="BH161" i="10"/>
  <c r="BI161" i="10"/>
  <c r="BK161" i="10"/>
  <c r="P163" i="10"/>
  <c r="J164" i="10"/>
  <c r="P164" i="10"/>
  <c r="R164" i="10"/>
  <c r="T164" i="10"/>
  <c r="T163" i="10" s="1"/>
  <c r="BE164" i="10"/>
  <c r="BF164" i="10"/>
  <c r="BG164" i="10"/>
  <c r="BH164" i="10"/>
  <c r="BI164" i="10"/>
  <c r="BK164" i="10"/>
  <c r="BK163" i="10" s="1"/>
  <c r="J165" i="10"/>
  <c r="P165" i="10"/>
  <c r="R165" i="10"/>
  <c r="R163" i="10" s="1"/>
  <c r="T165" i="10"/>
  <c r="BE165" i="10"/>
  <c r="BF165" i="10"/>
  <c r="BG165" i="10"/>
  <c r="BH165" i="10"/>
  <c r="BI165" i="10"/>
  <c r="BK165" i="10"/>
  <c r="J166" i="10"/>
  <c r="P166" i="10"/>
  <c r="R166" i="10"/>
  <c r="T166" i="10"/>
  <c r="BE166" i="10"/>
  <c r="BF166" i="10"/>
  <c r="BG166" i="10"/>
  <c r="BH166" i="10"/>
  <c r="BI166" i="10"/>
  <c r="BK166" i="10"/>
  <c r="J167" i="10"/>
  <c r="P167" i="10"/>
  <c r="R167" i="10"/>
  <c r="T167" i="10"/>
  <c r="BE167" i="10"/>
  <c r="BF167" i="10"/>
  <c r="BG167" i="10"/>
  <c r="BH167" i="10"/>
  <c r="BI167" i="10"/>
  <c r="BK167" i="10"/>
  <c r="J168" i="10"/>
  <c r="P168" i="10"/>
  <c r="R168" i="10"/>
  <c r="T168" i="10"/>
  <c r="BE168" i="10"/>
  <c r="BF168" i="10"/>
  <c r="BG168" i="10"/>
  <c r="BH168" i="10"/>
  <c r="BI168" i="10"/>
  <c r="BK168" i="10"/>
  <c r="J169" i="10"/>
  <c r="P169" i="10"/>
  <c r="R169" i="10"/>
  <c r="T169" i="10"/>
  <c r="BE169" i="10"/>
  <c r="BF169" i="10"/>
  <c r="BG169" i="10"/>
  <c r="BH169" i="10"/>
  <c r="BI169" i="10"/>
  <c r="BK169" i="10"/>
  <c r="J170" i="10"/>
  <c r="P170" i="10"/>
  <c r="R170" i="10"/>
  <c r="T170" i="10"/>
  <c r="BE170" i="10"/>
  <c r="BF170" i="10"/>
  <c r="BG170" i="10"/>
  <c r="BH170" i="10"/>
  <c r="BI170" i="10"/>
  <c r="BK170" i="10"/>
  <c r="J171" i="10"/>
  <c r="P171" i="10"/>
  <c r="R171" i="10"/>
  <c r="T171" i="10"/>
  <c r="BE171" i="10"/>
  <c r="BF171" i="10"/>
  <c r="BG171" i="10"/>
  <c r="BH171" i="10"/>
  <c r="BI171" i="10"/>
  <c r="BK171" i="10"/>
  <c r="J173" i="10"/>
  <c r="P173" i="10"/>
  <c r="R173" i="10"/>
  <c r="R172" i="10" s="1"/>
  <c r="T173" i="10"/>
  <c r="T172" i="10" s="1"/>
  <c r="BE173" i="10"/>
  <c r="BF173" i="10"/>
  <c r="BG173" i="10"/>
  <c r="BH173" i="10"/>
  <c r="BI173" i="10"/>
  <c r="BK173" i="10"/>
  <c r="J174" i="10"/>
  <c r="P174" i="10"/>
  <c r="P172" i="10" s="1"/>
  <c r="R174" i="10"/>
  <c r="T174" i="10"/>
  <c r="BE174" i="10"/>
  <c r="BF174" i="10"/>
  <c r="BG174" i="10"/>
  <c r="BH174" i="10"/>
  <c r="BI174" i="10"/>
  <c r="BK174" i="10"/>
  <c r="BK172" i="10" s="1"/>
  <c r="J172" i="10" s="1"/>
  <c r="J107" i="10" s="1"/>
  <c r="T175" i="10"/>
  <c r="J176" i="10"/>
  <c r="P176" i="10"/>
  <c r="P175" i="10" s="1"/>
  <c r="R176" i="10"/>
  <c r="R175" i="10" s="1"/>
  <c r="T176" i="10"/>
  <c r="BE176" i="10"/>
  <c r="BF176" i="10"/>
  <c r="BG176" i="10"/>
  <c r="BH176" i="10"/>
  <c r="BI176" i="10"/>
  <c r="BK176" i="10"/>
  <c r="BK175" i="10" s="1"/>
  <c r="J175" i="10" s="1"/>
  <c r="J108" i="10" s="1"/>
  <c r="J177" i="10"/>
  <c r="P177" i="10"/>
  <c r="R177" i="10"/>
  <c r="T177" i="10"/>
  <c r="BE177" i="10"/>
  <c r="BF177" i="10"/>
  <c r="BG177" i="10"/>
  <c r="BH177" i="10"/>
  <c r="BI177" i="10"/>
  <c r="BK177" i="10"/>
  <c r="R178" i="10"/>
  <c r="T178" i="10"/>
  <c r="J179" i="10"/>
  <c r="P179" i="10"/>
  <c r="P178" i="10" s="1"/>
  <c r="R179" i="10"/>
  <c r="T179" i="10"/>
  <c r="BE179" i="10"/>
  <c r="BF179" i="10"/>
  <c r="BG179" i="10"/>
  <c r="BH179" i="10"/>
  <c r="BI179" i="10"/>
  <c r="BK179" i="10"/>
  <c r="BK178" i="10" s="1"/>
  <c r="J178" i="10" s="1"/>
  <c r="J109" i="10" s="1"/>
  <c r="T180" i="10"/>
  <c r="J181" i="10"/>
  <c r="P181" i="10"/>
  <c r="P180" i="10" s="1"/>
  <c r="R181" i="10"/>
  <c r="T181" i="10"/>
  <c r="BE181" i="10"/>
  <c r="BF181" i="10"/>
  <c r="BG181" i="10"/>
  <c r="BH181" i="10"/>
  <c r="BI181" i="10"/>
  <c r="BK181" i="10"/>
  <c r="J182" i="10"/>
  <c r="P182" i="10"/>
  <c r="R182" i="10"/>
  <c r="T182" i="10"/>
  <c r="BE182" i="10"/>
  <c r="BF182" i="10"/>
  <c r="BG182" i="10"/>
  <c r="BH182" i="10"/>
  <c r="BI182" i="10"/>
  <c r="BK182" i="10"/>
  <c r="J183" i="10"/>
  <c r="P183" i="10"/>
  <c r="R183" i="10"/>
  <c r="T183" i="10"/>
  <c r="BE183" i="10"/>
  <c r="BF183" i="10"/>
  <c r="BG183" i="10"/>
  <c r="BH183" i="10"/>
  <c r="BI183" i="10"/>
  <c r="BK183" i="10"/>
  <c r="J184" i="10"/>
  <c r="P184" i="10"/>
  <c r="R184" i="10"/>
  <c r="T184" i="10"/>
  <c r="BE184" i="10"/>
  <c r="BF184" i="10"/>
  <c r="BG184" i="10"/>
  <c r="BH184" i="10"/>
  <c r="BI184" i="10"/>
  <c r="BK184" i="10"/>
  <c r="J185" i="10"/>
  <c r="P185" i="10"/>
  <c r="R185" i="10"/>
  <c r="T185" i="10"/>
  <c r="BE185" i="10"/>
  <c r="BF185" i="10"/>
  <c r="BG185" i="10"/>
  <c r="BH185" i="10"/>
  <c r="BI185" i="10"/>
  <c r="BK185" i="10"/>
  <c r="J186" i="10"/>
  <c r="P186" i="10"/>
  <c r="R186" i="10"/>
  <c r="T186" i="10"/>
  <c r="BE186" i="10"/>
  <c r="BF186" i="10"/>
  <c r="BG186" i="10"/>
  <c r="BH186" i="10"/>
  <c r="BI186" i="10"/>
  <c r="BK186" i="10"/>
  <c r="J187" i="10"/>
  <c r="P187" i="10"/>
  <c r="R187" i="10"/>
  <c r="T187" i="10"/>
  <c r="BE187" i="10"/>
  <c r="BF187" i="10"/>
  <c r="BG187" i="10"/>
  <c r="BH187" i="10"/>
  <c r="BI187" i="10"/>
  <c r="BK187" i="10"/>
  <c r="J188" i="10"/>
  <c r="P188" i="10"/>
  <c r="R188" i="10"/>
  <c r="T188" i="10"/>
  <c r="BE188" i="10"/>
  <c r="BF188" i="10"/>
  <c r="BG188" i="10"/>
  <c r="BH188" i="10"/>
  <c r="BI188" i="10"/>
  <c r="BK188" i="10"/>
  <c r="J189" i="10"/>
  <c r="P189" i="10"/>
  <c r="R189" i="10"/>
  <c r="T189" i="10"/>
  <c r="BE189" i="10"/>
  <c r="BF189" i="10"/>
  <c r="BG189" i="10"/>
  <c r="BH189" i="10"/>
  <c r="BI189" i="10"/>
  <c r="BK189" i="10"/>
  <c r="J190" i="10"/>
  <c r="P190" i="10"/>
  <c r="R190" i="10"/>
  <c r="T190" i="10"/>
  <c r="BE190" i="10"/>
  <c r="BF190" i="10"/>
  <c r="BG190" i="10"/>
  <c r="BH190" i="10"/>
  <c r="BI190" i="10"/>
  <c r="BK190" i="10"/>
  <c r="J191" i="10"/>
  <c r="P191" i="10"/>
  <c r="R191" i="10"/>
  <c r="T191" i="10"/>
  <c r="BE191" i="10"/>
  <c r="BF191" i="10"/>
  <c r="BG191" i="10"/>
  <c r="BH191" i="10"/>
  <c r="BI191" i="10"/>
  <c r="BK191" i="10"/>
  <c r="J192" i="10"/>
  <c r="P192" i="10"/>
  <c r="R192" i="10"/>
  <c r="T192" i="10"/>
  <c r="BE192" i="10"/>
  <c r="BF192" i="10"/>
  <c r="BG192" i="10"/>
  <c r="BH192" i="10"/>
  <c r="BI192" i="10"/>
  <c r="BK192" i="10"/>
  <c r="J193" i="10"/>
  <c r="P193" i="10"/>
  <c r="R193" i="10"/>
  <c r="T193" i="10"/>
  <c r="BE193" i="10"/>
  <c r="BF193" i="10"/>
  <c r="BG193" i="10"/>
  <c r="BH193" i="10"/>
  <c r="BI193" i="10"/>
  <c r="BK193" i="10"/>
  <c r="T195" i="10"/>
  <c r="J196" i="10"/>
  <c r="P196" i="10"/>
  <c r="P195" i="10" s="1"/>
  <c r="R196" i="10"/>
  <c r="R195" i="10" s="1"/>
  <c r="R194" i="10" s="1"/>
  <c r="T196" i="10"/>
  <c r="BE196" i="10"/>
  <c r="BF196" i="10"/>
  <c r="BG196" i="10"/>
  <c r="BH196" i="10"/>
  <c r="BI196" i="10"/>
  <c r="BK196" i="10"/>
  <c r="BK195" i="10" s="1"/>
  <c r="J197" i="10"/>
  <c r="J113" i="10" s="1"/>
  <c r="P197" i="10"/>
  <c r="BK197" i="10"/>
  <c r="J198" i="10"/>
  <c r="P198" i="10"/>
  <c r="R198" i="10"/>
  <c r="R197" i="10" s="1"/>
  <c r="T198" i="10"/>
  <c r="T197" i="10" s="1"/>
  <c r="BE198" i="10"/>
  <c r="BF198" i="10"/>
  <c r="BG198" i="10"/>
  <c r="BH198" i="10"/>
  <c r="BI198" i="10"/>
  <c r="BK198" i="10"/>
  <c r="R199" i="10"/>
  <c r="J200" i="10"/>
  <c r="P200" i="10"/>
  <c r="P199" i="10" s="1"/>
  <c r="R200" i="10"/>
  <c r="T200" i="10"/>
  <c r="T199" i="10" s="1"/>
  <c r="BE200" i="10"/>
  <c r="BF200" i="10"/>
  <c r="BG200" i="10"/>
  <c r="BH200" i="10"/>
  <c r="BI200" i="10"/>
  <c r="BK200" i="10"/>
  <c r="BK199" i="10" s="1"/>
  <c r="J199" i="10" s="1"/>
  <c r="J114" i="10" s="1"/>
  <c r="E7" i="9"/>
  <c r="J12" i="9"/>
  <c r="J14" i="9"/>
  <c r="E15" i="9"/>
  <c r="F91" i="9" s="1"/>
  <c r="J15" i="9"/>
  <c r="J17" i="9"/>
  <c r="E18" i="9"/>
  <c r="J18" i="9"/>
  <c r="J20" i="9"/>
  <c r="E21" i="9"/>
  <c r="J21" i="9"/>
  <c r="J23" i="9"/>
  <c r="E24" i="9"/>
  <c r="J24" i="9"/>
  <c r="J35" i="9"/>
  <c r="J36" i="9"/>
  <c r="J37" i="9"/>
  <c r="E85" i="9"/>
  <c r="E87" i="9"/>
  <c r="F89" i="9"/>
  <c r="J89" i="9"/>
  <c r="J91" i="9"/>
  <c r="F92" i="9"/>
  <c r="J92" i="9"/>
  <c r="E121" i="9"/>
  <c r="E123" i="9"/>
  <c r="F125" i="9"/>
  <c r="J125" i="9"/>
  <c r="J127" i="9"/>
  <c r="F128" i="9"/>
  <c r="J128" i="9"/>
  <c r="P133" i="9"/>
  <c r="J134" i="9"/>
  <c r="P134" i="9"/>
  <c r="R134" i="9"/>
  <c r="R133" i="9" s="1"/>
  <c r="T134" i="9"/>
  <c r="T133" i="9" s="1"/>
  <c r="BE134" i="9"/>
  <c r="BF134" i="9"/>
  <c r="BG134" i="9"/>
  <c r="BH134" i="9"/>
  <c r="BI134" i="9"/>
  <c r="BK134" i="9"/>
  <c r="J135" i="9"/>
  <c r="P135" i="9"/>
  <c r="R135" i="9"/>
  <c r="T135" i="9"/>
  <c r="BE135" i="9"/>
  <c r="BF135" i="9"/>
  <c r="BG135" i="9"/>
  <c r="BH135" i="9"/>
  <c r="BI135" i="9"/>
  <c r="BK135" i="9"/>
  <c r="BK133" i="9" s="1"/>
  <c r="J137" i="9"/>
  <c r="P137" i="9"/>
  <c r="R137" i="9"/>
  <c r="T137" i="9"/>
  <c r="BE137" i="9"/>
  <c r="BF137" i="9"/>
  <c r="BG137" i="9"/>
  <c r="BH137" i="9"/>
  <c r="BI137" i="9"/>
  <c r="BK137" i="9"/>
  <c r="R138" i="9"/>
  <c r="J139" i="9"/>
  <c r="P139" i="9"/>
  <c r="R139" i="9"/>
  <c r="T139" i="9"/>
  <c r="T138" i="9" s="1"/>
  <c r="BE139" i="9"/>
  <c r="BF139" i="9"/>
  <c r="F34" i="9" s="1"/>
  <c r="BG139" i="9"/>
  <c r="BH139" i="9"/>
  <c r="BI139" i="9"/>
  <c r="BK139" i="9"/>
  <c r="J140" i="9"/>
  <c r="P140" i="9"/>
  <c r="R140" i="9"/>
  <c r="T140" i="9"/>
  <c r="BE140" i="9"/>
  <c r="BF140" i="9"/>
  <c r="BG140" i="9"/>
  <c r="BH140" i="9"/>
  <c r="BI140" i="9"/>
  <c r="BK140" i="9"/>
  <c r="J142" i="9"/>
  <c r="P142" i="9"/>
  <c r="R142" i="9"/>
  <c r="T142" i="9"/>
  <c r="BE142" i="9"/>
  <c r="BF142" i="9"/>
  <c r="BG142" i="9"/>
  <c r="BH142" i="9"/>
  <c r="BI142" i="9"/>
  <c r="BK142" i="9"/>
  <c r="T143" i="9"/>
  <c r="J144" i="9"/>
  <c r="P144" i="9"/>
  <c r="P143" i="9" s="1"/>
  <c r="R144" i="9"/>
  <c r="T144" i="9"/>
  <c r="BE144" i="9"/>
  <c r="BF144" i="9"/>
  <c r="BG144" i="9"/>
  <c r="BH144" i="9"/>
  <c r="BI144" i="9"/>
  <c r="BK144" i="9"/>
  <c r="BK143" i="9" s="1"/>
  <c r="J143" i="9" s="1"/>
  <c r="J100" i="9" s="1"/>
  <c r="J145" i="9"/>
  <c r="P145" i="9"/>
  <c r="R145" i="9"/>
  <c r="T145" i="9"/>
  <c r="BE145" i="9"/>
  <c r="BF145" i="9"/>
  <c r="BG145" i="9"/>
  <c r="BH145" i="9"/>
  <c r="BI145" i="9"/>
  <c r="BK145" i="9"/>
  <c r="J146" i="9"/>
  <c r="P146" i="9"/>
  <c r="R146" i="9"/>
  <c r="T146" i="9"/>
  <c r="BE146" i="9"/>
  <c r="BF146" i="9"/>
  <c r="BG146" i="9"/>
  <c r="BH146" i="9"/>
  <c r="BI146" i="9"/>
  <c r="BK146" i="9"/>
  <c r="J147" i="9"/>
  <c r="P147" i="9"/>
  <c r="R147" i="9"/>
  <c r="T147" i="9"/>
  <c r="BE147" i="9"/>
  <c r="BF147" i="9"/>
  <c r="BG147" i="9"/>
  <c r="BH147" i="9"/>
  <c r="BI147" i="9"/>
  <c r="BK147" i="9"/>
  <c r="R148" i="9"/>
  <c r="J149" i="9"/>
  <c r="P149" i="9"/>
  <c r="R149" i="9"/>
  <c r="T149" i="9"/>
  <c r="BE149" i="9"/>
  <c r="BF149" i="9"/>
  <c r="BG149" i="9"/>
  <c r="BH149" i="9"/>
  <c r="BI149" i="9"/>
  <c r="BK149" i="9"/>
  <c r="J151" i="9"/>
  <c r="P151" i="9"/>
  <c r="R151" i="9"/>
  <c r="T151" i="9"/>
  <c r="BE151" i="9"/>
  <c r="BF151" i="9"/>
  <c r="BG151" i="9"/>
  <c r="BH151" i="9"/>
  <c r="BI151" i="9"/>
  <c r="BK151" i="9"/>
  <c r="J152" i="9"/>
  <c r="P152" i="9"/>
  <c r="R152" i="9"/>
  <c r="T152" i="9"/>
  <c r="BE152" i="9"/>
  <c r="BF152" i="9"/>
  <c r="BG152" i="9"/>
  <c r="BH152" i="9"/>
  <c r="BI152" i="9"/>
  <c r="BK152" i="9"/>
  <c r="J153" i="9"/>
  <c r="P153" i="9"/>
  <c r="R153" i="9"/>
  <c r="T153" i="9"/>
  <c r="BE153" i="9"/>
  <c r="BF153" i="9"/>
  <c r="BG153" i="9"/>
  <c r="BH153" i="9"/>
  <c r="BI153" i="9"/>
  <c r="BK153" i="9"/>
  <c r="J154" i="9"/>
  <c r="P154" i="9"/>
  <c r="R154" i="9"/>
  <c r="T154" i="9"/>
  <c r="BE154" i="9"/>
  <c r="BF154" i="9"/>
  <c r="BG154" i="9"/>
  <c r="BH154" i="9"/>
  <c r="BI154" i="9"/>
  <c r="BK154" i="9"/>
  <c r="J155" i="9"/>
  <c r="P155" i="9"/>
  <c r="R155" i="9"/>
  <c r="T155" i="9"/>
  <c r="BE155" i="9"/>
  <c r="BF155" i="9"/>
  <c r="BG155" i="9"/>
  <c r="BH155" i="9"/>
  <c r="BI155" i="9"/>
  <c r="BK155" i="9"/>
  <c r="P156" i="9"/>
  <c r="J157" i="9"/>
  <c r="P157" i="9"/>
  <c r="R157" i="9"/>
  <c r="T157" i="9"/>
  <c r="T156" i="9" s="1"/>
  <c r="BE157" i="9"/>
  <c r="BF157" i="9"/>
  <c r="BG157" i="9"/>
  <c r="BH157" i="9"/>
  <c r="BI157" i="9"/>
  <c r="BK157" i="9"/>
  <c r="J158" i="9"/>
  <c r="P158" i="9"/>
  <c r="R158" i="9"/>
  <c r="T158" i="9"/>
  <c r="BE158" i="9"/>
  <c r="BF158" i="9"/>
  <c r="BG158" i="9"/>
  <c r="BH158" i="9"/>
  <c r="BI158" i="9"/>
  <c r="BK158" i="9"/>
  <c r="BK156" i="9" s="1"/>
  <c r="J156" i="9" s="1"/>
  <c r="J102" i="9" s="1"/>
  <c r="T160" i="9"/>
  <c r="J161" i="9"/>
  <c r="P161" i="9"/>
  <c r="P160" i="9" s="1"/>
  <c r="R161" i="9"/>
  <c r="T161" i="9"/>
  <c r="BE161" i="9"/>
  <c r="BF161" i="9"/>
  <c r="BG161" i="9"/>
  <c r="BH161" i="9"/>
  <c r="BI161" i="9"/>
  <c r="BK161" i="9"/>
  <c r="BK160" i="9" s="1"/>
  <c r="J160" i="9" s="1"/>
  <c r="J104" i="9" s="1"/>
  <c r="J162" i="9"/>
  <c r="P162" i="9"/>
  <c r="R162" i="9"/>
  <c r="T162" i="9"/>
  <c r="BE162" i="9"/>
  <c r="BF162" i="9"/>
  <c r="BG162" i="9"/>
  <c r="BH162" i="9"/>
  <c r="BI162" i="9"/>
  <c r="BK162" i="9"/>
  <c r="J163" i="9"/>
  <c r="P163" i="9"/>
  <c r="R163" i="9"/>
  <c r="T163" i="9"/>
  <c r="BE163" i="9"/>
  <c r="BF163" i="9"/>
  <c r="BG163" i="9"/>
  <c r="BH163" i="9"/>
  <c r="BI163" i="9"/>
  <c r="BK163" i="9"/>
  <c r="J164" i="9"/>
  <c r="P164" i="9"/>
  <c r="R164" i="9"/>
  <c r="T164" i="9"/>
  <c r="BE164" i="9"/>
  <c r="BF164" i="9"/>
  <c r="BG164" i="9"/>
  <c r="BH164" i="9"/>
  <c r="BI164" i="9"/>
  <c r="BK164" i="9"/>
  <c r="J165" i="9"/>
  <c r="P165" i="9"/>
  <c r="R165" i="9"/>
  <c r="T165" i="9"/>
  <c r="BE165" i="9"/>
  <c r="BF165" i="9"/>
  <c r="BG165" i="9"/>
  <c r="BH165" i="9"/>
  <c r="BI165" i="9"/>
  <c r="BK165" i="9"/>
  <c r="J166" i="9"/>
  <c r="P166" i="9"/>
  <c r="R166" i="9"/>
  <c r="T166" i="9"/>
  <c r="BE166" i="9"/>
  <c r="BF166" i="9"/>
  <c r="BG166" i="9"/>
  <c r="BH166" i="9"/>
  <c r="BI166" i="9"/>
  <c r="BK166" i="9"/>
  <c r="R167" i="9"/>
  <c r="J168" i="9"/>
  <c r="P168" i="9"/>
  <c r="R168" i="9"/>
  <c r="T168" i="9"/>
  <c r="T167" i="9" s="1"/>
  <c r="BE168" i="9"/>
  <c r="BF168" i="9"/>
  <c r="BG168" i="9"/>
  <c r="BH168" i="9"/>
  <c r="BI168" i="9"/>
  <c r="BK168" i="9"/>
  <c r="J169" i="9"/>
  <c r="P169" i="9"/>
  <c r="R169" i="9"/>
  <c r="T169" i="9"/>
  <c r="BE169" i="9"/>
  <c r="BF169" i="9"/>
  <c r="BG169" i="9"/>
  <c r="BH169" i="9"/>
  <c r="BI169" i="9"/>
  <c r="BK169" i="9"/>
  <c r="J170" i="9"/>
  <c r="P170" i="9"/>
  <c r="R170" i="9"/>
  <c r="T170" i="9"/>
  <c r="BE170" i="9"/>
  <c r="BF170" i="9"/>
  <c r="BG170" i="9"/>
  <c r="BH170" i="9"/>
  <c r="BI170" i="9"/>
  <c r="BK170" i="9"/>
  <c r="J171" i="9"/>
  <c r="P171" i="9"/>
  <c r="R171" i="9"/>
  <c r="T171" i="9"/>
  <c r="BE171" i="9"/>
  <c r="BF171" i="9"/>
  <c r="BG171" i="9"/>
  <c r="BH171" i="9"/>
  <c r="BI171" i="9"/>
  <c r="BK171" i="9"/>
  <c r="J172" i="9"/>
  <c r="P172" i="9"/>
  <c r="R172" i="9"/>
  <c r="T172" i="9"/>
  <c r="BE172" i="9"/>
  <c r="BF172" i="9"/>
  <c r="BG172" i="9"/>
  <c r="BH172" i="9"/>
  <c r="BI172" i="9"/>
  <c r="BK172" i="9"/>
  <c r="J173" i="9"/>
  <c r="P173" i="9"/>
  <c r="R173" i="9"/>
  <c r="T173" i="9"/>
  <c r="BE173" i="9"/>
  <c r="BF173" i="9"/>
  <c r="BG173" i="9"/>
  <c r="BH173" i="9"/>
  <c r="BI173" i="9"/>
  <c r="BK173" i="9"/>
  <c r="J174" i="9"/>
  <c r="P174" i="9"/>
  <c r="R174" i="9"/>
  <c r="T174" i="9"/>
  <c r="BE174" i="9"/>
  <c r="BF174" i="9"/>
  <c r="BG174" i="9"/>
  <c r="BH174" i="9"/>
  <c r="BI174" i="9"/>
  <c r="BK174" i="9"/>
  <c r="T175" i="9"/>
  <c r="J176" i="9"/>
  <c r="P176" i="9"/>
  <c r="P175" i="9" s="1"/>
  <c r="R176" i="9"/>
  <c r="T176" i="9"/>
  <c r="BE176" i="9"/>
  <c r="BF176" i="9"/>
  <c r="BG176" i="9"/>
  <c r="BH176" i="9"/>
  <c r="BI176" i="9"/>
  <c r="BK176" i="9"/>
  <c r="BK175" i="9" s="1"/>
  <c r="J175" i="9" s="1"/>
  <c r="J106" i="9" s="1"/>
  <c r="J177" i="9"/>
  <c r="P177" i="9"/>
  <c r="R177" i="9"/>
  <c r="T177" i="9"/>
  <c r="BE177" i="9"/>
  <c r="BF177" i="9"/>
  <c r="BG177" i="9"/>
  <c r="BH177" i="9"/>
  <c r="BI177" i="9"/>
  <c r="BK177" i="9"/>
  <c r="J178" i="9"/>
  <c r="P178" i="9"/>
  <c r="R178" i="9"/>
  <c r="T178" i="9"/>
  <c r="BE178" i="9"/>
  <c r="BF178" i="9"/>
  <c r="BG178" i="9"/>
  <c r="BH178" i="9"/>
  <c r="BI178" i="9"/>
  <c r="BK178" i="9"/>
  <c r="T180" i="9"/>
  <c r="J181" i="9"/>
  <c r="P181" i="9"/>
  <c r="P180" i="9" s="1"/>
  <c r="R181" i="9"/>
  <c r="R180" i="9" s="1"/>
  <c r="T181" i="9"/>
  <c r="BE181" i="9"/>
  <c r="BF181" i="9"/>
  <c r="BG181" i="9"/>
  <c r="BH181" i="9"/>
  <c r="BI181" i="9"/>
  <c r="BK181" i="9"/>
  <c r="BK180" i="9" s="1"/>
  <c r="J180" i="9" s="1"/>
  <c r="J108" i="9" s="1"/>
  <c r="BK182" i="9"/>
  <c r="J182" i="9" s="1"/>
  <c r="J109" i="9" s="1"/>
  <c r="J183" i="9"/>
  <c r="P183" i="9"/>
  <c r="P182" i="9" s="1"/>
  <c r="R183" i="9"/>
  <c r="R182" i="9" s="1"/>
  <c r="T183" i="9"/>
  <c r="T182" i="9" s="1"/>
  <c r="BE183" i="9"/>
  <c r="BF183" i="9"/>
  <c r="BG183" i="9"/>
  <c r="BH183" i="9"/>
  <c r="F36" i="9" s="1"/>
  <c r="BI183" i="9"/>
  <c r="BK183" i="9"/>
  <c r="P184" i="9"/>
  <c r="BK184" i="9"/>
  <c r="J184" i="9" s="1"/>
  <c r="J110" i="9" s="1"/>
  <c r="J185" i="9"/>
  <c r="P185" i="9"/>
  <c r="R185" i="9"/>
  <c r="R184" i="9" s="1"/>
  <c r="T185" i="9"/>
  <c r="T184" i="9" s="1"/>
  <c r="BE185" i="9"/>
  <c r="BF185" i="9"/>
  <c r="BG185" i="9"/>
  <c r="BH185" i="9"/>
  <c r="BI185" i="9"/>
  <c r="BK185" i="9"/>
  <c r="R186" i="9"/>
  <c r="J187" i="9"/>
  <c r="P187" i="9"/>
  <c r="P186" i="9" s="1"/>
  <c r="R187" i="9"/>
  <c r="T187" i="9"/>
  <c r="T186" i="9" s="1"/>
  <c r="BE187" i="9"/>
  <c r="BF187" i="9"/>
  <c r="BG187" i="9"/>
  <c r="BH187" i="9"/>
  <c r="BI187" i="9"/>
  <c r="BK187" i="9"/>
  <c r="BK186" i="9" s="1"/>
  <c r="J186" i="9" s="1"/>
  <c r="J111" i="9" s="1"/>
  <c r="E7" i="8"/>
  <c r="J12" i="8"/>
  <c r="J14" i="8"/>
  <c r="E15" i="8"/>
  <c r="J15" i="8"/>
  <c r="J17" i="8"/>
  <c r="E18" i="8"/>
  <c r="F92" i="8" s="1"/>
  <c r="J18" i="8"/>
  <c r="J20" i="8"/>
  <c r="E21" i="8"/>
  <c r="J21" i="8"/>
  <c r="J23" i="8"/>
  <c r="E24" i="8"/>
  <c r="J24" i="8"/>
  <c r="F33" i="8"/>
  <c r="J35" i="8"/>
  <c r="J36" i="8"/>
  <c r="J37" i="8"/>
  <c r="E85" i="8"/>
  <c r="E87" i="8"/>
  <c r="F89" i="8"/>
  <c r="J89" i="8"/>
  <c r="J91" i="8"/>
  <c r="J92" i="8"/>
  <c r="E131" i="8"/>
  <c r="E133" i="8"/>
  <c r="F135" i="8"/>
  <c r="J135" i="8"/>
  <c r="J137" i="8"/>
  <c r="F138" i="8"/>
  <c r="J138" i="8"/>
  <c r="P143" i="8"/>
  <c r="J144" i="8"/>
  <c r="P144" i="8"/>
  <c r="R144" i="8"/>
  <c r="T144" i="8"/>
  <c r="T143" i="8" s="1"/>
  <c r="BE144" i="8"/>
  <c r="BF144" i="8"/>
  <c r="BG144" i="8"/>
  <c r="BH144" i="8"/>
  <c r="F36" i="8" s="1"/>
  <c r="BI144" i="8"/>
  <c r="BK144" i="8"/>
  <c r="J145" i="8"/>
  <c r="P145" i="8"/>
  <c r="R145" i="8"/>
  <c r="T145" i="8"/>
  <c r="BE145" i="8"/>
  <c r="BF145" i="8"/>
  <c r="J34" i="8" s="1"/>
  <c r="BG145" i="8"/>
  <c r="BH145" i="8"/>
  <c r="BI145" i="8"/>
  <c r="BK145" i="8"/>
  <c r="BK143" i="8" s="1"/>
  <c r="J147" i="8"/>
  <c r="P147" i="8"/>
  <c r="P146" i="8" s="1"/>
  <c r="R147" i="8"/>
  <c r="R146" i="8" s="1"/>
  <c r="T147" i="8"/>
  <c r="BE147" i="8"/>
  <c r="BF147" i="8"/>
  <c r="BG147" i="8"/>
  <c r="BH147" i="8"/>
  <c r="BI147" i="8"/>
  <c r="BK147" i="8"/>
  <c r="J148" i="8"/>
  <c r="P148" i="8"/>
  <c r="R148" i="8"/>
  <c r="T148" i="8"/>
  <c r="BE148" i="8"/>
  <c r="BF148" i="8"/>
  <c r="BG148" i="8"/>
  <c r="BH148" i="8"/>
  <c r="BI148" i="8"/>
  <c r="BK148" i="8"/>
  <c r="BK146" i="8" s="1"/>
  <c r="J146" i="8" s="1"/>
  <c r="J99" i="8" s="1"/>
  <c r="J150" i="8"/>
  <c r="P150" i="8"/>
  <c r="R150" i="8"/>
  <c r="T150" i="8"/>
  <c r="BE150" i="8"/>
  <c r="BF150" i="8"/>
  <c r="BG150" i="8"/>
  <c r="BH150" i="8"/>
  <c r="BI150" i="8"/>
  <c r="BK150" i="8"/>
  <c r="P151" i="8"/>
  <c r="J152" i="8"/>
  <c r="P152" i="8"/>
  <c r="R152" i="8"/>
  <c r="R151" i="8" s="1"/>
  <c r="T152" i="8"/>
  <c r="T151" i="8" s="1"/>
  <c r="BE152" i="8"/>
  <c r="BF152" i="8"/>
  <c r="BG152" i="8"/>
  <c r="BH152" i="8"/>
  <c r="BI152" i="8"/>
  <c r="BK152" i="8"/>
  <c r="J153" i="8"/>
  <c r="P153" i="8"/>
  <c r="R153" i="8"/>
  <c r="T153" i="8"/>
  <c r="BE153" i="8"/>
  <c r="BF153" i="8"/>
  <c r="BG153" i="8"/>
  <c r="BH153" i="8"/>
  <c r="BI153" i="8"/>
  <c r="BK153" i="8"/>
  <c r="BK151" i="8" s="1"/>
  <c r="J151" i="8" s="1"/>
  <c r="J100" i="8" s="1"/>
  <c r="J155" i="8"/>
  <c r="P155" i="8"/>
  <c r="R155" i="8"/>
  <c r="T155" i="8"/>
  <c r="BE155" i="8"/>
  <c r="BF155" i="8"/>
  <c r="BG155" i="8"/>
  <c r="BH155" i="8"/>
  <c r="BI155" i="8"/>
  <c r="BK155" i="8"/>
  <c r="R156" i="8"/>
  <c r="J157" i="8"/>
  <c r="P157" i="8"/>
  <c r="P156" i="8" s="1"/>
  <c r="R157" i="8"/>
  <c r="T157" i="8"/>
  <c r="T156" i="8" s="1"/>
  <c r="BE157" i="8"/>
  <c r="BF157" i="8"/>
  <c r="BG157" i="8"/>
  <c r="BH157" i="8"/>
  <c r="BI157" i="8"/>
  <c r="BK157" i="8"/>
  <c r="BK156" i="8" s="1"/>
  <c r="J156" i="8" s="1"/>
  <c r="J101" i="8" s="1"/>
  <c r="T158" i="8"/>
  <c r="J159" i="8"/>
  <c r="P159" i="8"/>
  <c r="P158" i="8" s="1"/>
  <c r="R159" i="8"/>
  <c r="R158" i="8" s="1"/>
  <c r="T159" i="8"/>
  <c r="BE159" i="8"/>
  <c r="BF159" i="8"/>
  <c r="BG159" i="8"/>
  <c r="BH159" i="8"/>
  <c r="BI159" i="8"/>
  <c r="BK159" i="8"/>
  <c r="BK158" i="8" s="1"/>
  <c r="J158" i="8" s="1"/>
  <c r="J102" i="8" s="1"/>
  <c r="J160" i="8"/>
  <c r="P160" i="8"/>
  <c r="R160" i="8"/>
  <c r="T160" i="8"/>
  <c r="BE160" i="8"/>
  <c r="BF160" i="8"/>
  <c r="BG160" i="8"/>
  <c r="BH160" i="8"/>
  <c r="BI160" i="8"/>
  <c r="BK160" i="8"/>
  <c r="R161" i="8"/>
  <c r="J162" i="8"/>
  <c r="P162" i="8"/>
  <c r="P161" i="8" s="1"/>
  <c r="R162" i="8"/>
  <c r="T162" i="8"/>
  <c r="T161" i="8" s="1"/>
  <c r="BE162" i="8"/>
  <c r="BF162" i="8"/>
  <c r="BG162" i="8"/>
  <c r="BH162" i="8"/>
  <c r="BI162" i="8"/>
  <c r="BK162" i="8"/>
  <c r="BK161" i="8" s="1"/>
  <c r="J161" i="8" s="1"/>
  <c r="J103" i="8" s="1"/>
  <c r="J163" i="8"/>
  <c r="P163" i="8"/>
  <c r="R163" i="8"/>
  <c r="T163" i="8"/>
  <c r="BE163" i="8"/>
  <c r="BF163" i="8"/>
  <c r="BG163" i="8"/>
  <c r="BH163" i="8"/>
  <c r="BI163" i="8"/>
  <c r="BK163" i="8"/>
  <c r="P164" i="8"/>
  <c r="J165" i="8"/>
  <c r="P165" i="8"/>
  <c r="R165" i="8"/>
  <c r="R164" i="8" s="1"/>
  <c r="T165" i="8"/>
  <c r="T164" i="8" s="1"/>
  <c r="BE165" i="8"/>
  <c r="BF165" i="8"/>
  <c r="BG165" i="8"/>
  <c r="BH165" i="8"/>
  <c r="BI165" i="8"/>
  <c r="BK165" i="8"/>
  <c r="J166" i="8"/>
  <c r="P166" i="8"/>
  <c r="R166" i="8"/>
  <c r="T166" i="8"/>
  <c r="BE166" i="8"/>
  <c r="BF166" i="8"/>
  <c r="BG166" i="8"/>
  <c r="BH166" i="8"/>
  <c r="BI166" i="8"/>
  <c r="BK166" i="8"/>
  <c r="BK164" i="8" s="1"/>
  <c r="J164" i="8" s="1"/>
  <c r="J104" i="8" s="1"/>
  <c r="J167" i="8"/>
  <c r="P167" i="8"/>
  <c r="R167" i="8"/>
  <c r="T167" i="8"/>
  <c r="BE167" i="8"/>
  <c r="BF167" i="8"/>
  <c r="BG167" i="8"/>
  <c r="BH167" i="8"/>
  <c r="BI167" i="8"/>
  <c r="BK167" i="8"/>
  <c r="R168" i="8"/>
  <c r="J169" i="8"/>
  <c r="P169" i="8"/>
  <c r="R169" i="8"/>
  <c r="T169" i="8"/>
  <c r="T168" i="8" s="1"/>
  <c r="BE169" i="8"/>
  <c r="BF169" i="8"/>
  <c r="BG169" i="8"/>
  <c r="BH169" i="8"/>
  <c r="BI169" i="8"/>
  <c r="BK169" i="8"/>
  <c r="J170" i="8"/>
  <c r="P170" i="8"/>
  <c r="R170" i="8"/>
  <c r="T170" i="8"/>
  <c r="BE170" i="8"/>
  <c r="BF170" i="8"/>
  <c r="BG170" i="8"/>
  <c r="BH170" i="8"/>
  <c r="BI170" i="8"/>
  <c r="BK170" i="8"/>
  <c r="J171" i="8"/>
  <c r="P171" i="8"/>
  <c r="R171" i="8"/>
  <c r="T171" i="8"/>
  <c r="BE171" i="8"/>
  <c r="BF171" i="8"/>
  <c r="BG171" i="8"/>
  <c r="BH171" i="8"/>
  <c r="BI171" i="8"/>
  <c r="BK171" i="8"/>
  <c r="J172" i="8"/>
  <c r="P172" i="8"/>
  <c r="R172" i="8"/>
  <c r="T172" i="8"/>
  <c r="BE172" i="8"/>
  <c r="BF172" i="8"/>
  <c r="BG172" i="8"/>
  <c r="BH172" i="8"/>
  <c r="BI172" i="8"/>
  <c r="BK172" i="8"/>
  <c r="P173" i="8"/>
  <c r="J174" i="8"/>
  <c r="P174" i="8"/>
  <c r="R174" i="8"/>
  <c r="R173" i="8" s="1"/>
  <c r="T174" i="8"/>
  <c r="T173" i="8" s="1"/>
  <c r="BE174" i="8"/>
  <c r="BF174" i="8"/>
  <c r="BG174" i="8"/>
  <c r="BH174" i="8"/>
  <c r="BI174" i="8"/>
  <c r="BK174" i="8"/>
  <c r="J175" i="8"/>
  <c r="P175" i="8"/>
  <c r="R175" i="8"/>
  <c r="T175" i="8"/>
  <c r="BE175" i="8"/>
  <c r="BF175" i="8"/>
  <c r="BG175" i="8"/>
  <c r="BH175" i="8"/>
  <c r="BI175" i="8"/>
  <c r="BK175" i="8"/>
  <c r="BK173" i="8" s="1"/>
  <c r="J173" i="8" s="1"/>
  <c r="J106" i="8" s="1"/>
  <c r="J176" i="8"/>
  <c r="P176" i="8"/>
  <c r="R176" i="8"/>
  <c r="T176" i="8"/>
  <c r="BE176" i="8"/>
  <c r="BF176" i="8"/>
  <c r="BG176" i="8"/>
  <c r="BH176" i="8"/>
  <c r="BI176" i="8"/>
  <c r="BK176" i="8"/>
  <c r="J177" i="8"/>
  <c r="P177" i="8"/>
  <c r="R177" i="8"/>
  <c r="T177" i="8"/>
  <c r="BE177" i="8"/>
  <c r="BF177" i="8"/>
  <c r="BG177" i="8"/>
  <c r="BH177" i="8"/>
  <c r="BI177" i="8"/>
  <c r="BK177" i="8"/>
  <c r="J178" i="8"/>
  <c r="P178" i="8"/>
  <c r="R178" i="8"/>
  <c r="T178" i="8"/>
  <c r="BE178" i="8"/>
  <c r="BF178" i="8"/>
  <c r="BG178" i="8"/>
  <c r="BH178" i="8"/>
  <c r="BI178" i="8"/>
  <c r="BK178" i="8"/>
  <c r="R179" i="8"/>
  <c r="J180" i="8"/>
  <c r="P180" i="8"/>
  <c r="R180" i="8"/>
  <c r="T180" i="8"/>
  <c r="T179" i="8" s="1"/>
  <c r="BE180" i="8"/>
  <c r="BF180" i="8"/>
  <c r="BG180" i="8"/>
  <c r="BH180" i="8"/>
  <c r="BI180" i="8"/>
  <c r="BK180" i="8"/>
  <c r="J182" i="8"/>
  <c r="P182" i="8"/>
  <c r="R182" i="8"/>
  <c r="T182" i="8"/>
  <c r="BE182" i="8"/>
  <c r="BF182" i="8"/>
  <c r="BG182" i="8"/>
  <c r="BH182" i="8"/>
  <c r="BI182" i="8"/>
  <c r="BK182" i="8"/>
  <c r="J183" i="8"/>
  <c r="P183" i="8"/>
  <c r="R183" i="8"/>
  <c r="T183" i="8"/>
  <c r="BE183" i="8"/>
  <c r="BF183" i="8"/>
  <c r="BG183" i="8"/>
  <c r="BH183" i="8"/>
  <c r="BI183" i="8"/>
  <c r="BK183" i="8"/>
  <c r="J184" i="8"/>
  <c r="P184" i="8"/>
  <c r="R184" i="8"/>
  <c r="T184" i="8"/>
  <c r="BE184" i="8"/>
  <c r="BF184" i="8"/>
  <c r="BG184" i="8"/>
  <c r="BH184" i="8"/>
  <c r="BI184" i="8"/>
  <c r="BK184" i="8"/>
  <c r="J185" i="8"/>
  <c r="P185" i="8"/>
  <c r="R185" i="8"/>
  <c r="T185" i="8"/>
  <c r="BE185" i="8"/>
  <c r="BF185" i="8"/>
  <c r="BG185" i="8"/>
  <c r="BH185" i="8"/>
  <c r="BI185" i="8"/>
  <c r="BK185" i="8"/>
  <c r="J186" i="8"/>
  <c r="P186" i="8"/>
  <c r="R186" i="8"/>
  <c r="T186" i="8"/>
  <c r="BE186" i="8"/>
  <c r="BF186" i="8"/>
  <c r="BG186" i="8"/>
  <c r="BH186" i="8"/>
  <c r="BI186" i="8"/>
  <c r="BK186" i="8"/>
  <c r="P187" i="8"/>
  <c r="J188" i="8"/>
  <c r="P188" i="8"/>
  <c r="R188" i="8"/>
  <c r="T188" i="8"/>
  <c r="T187" i="8" s="1"/>
  <c r="BE188" i="8"/>
  <c r="BF188" i="8"/>
  <c r="BG188" i="8"/>
  <c r="BH188" i="8"/>
  <c r="BI188" i="8"/>
  <c r="BK188" i="8"/>
  <c r="J190" i="8"/>
  <c r="P190" i="8"/>
  <c r="R190" i="8"/>
  <c r="R187" i="8" s="1"/>
  <c r="T190" i="8"/>
  <c r="BE190" i="8"/>
  <c r="BF190" i="8"/>
  <c r="BG190" i="8"/>
  <c r="BH190" i="8"/>
  <c r="BI190" i="8"/>
  <c r="BK190" i="8"/>
  <c r="BK187" i="8" s="1"/>
  <c r="J187" i="8" s="1"/>
  <c r="J108" i="8" s="1"/>
  <c r="J192" i="8"/>
  <c r="P192" i="8"/>
  <c r="R192" i="8"/>
  <c r="R191" i="8" s="1"/>
  <c r="T192" i="8"/>
  <c r="T191" i="8" s="1"/>
  <c r="BE192" i="8"/>
  <c r="BF192" i="8"/>
  <c r="BG192" i="8"/>
  <c r="BH192" i="8"/>
  <c r="BI192" i="8"/>
  <c r="BK192" i="8"/>
  <c r="J193" i="8"/>
  <c r="P193" i="8"/>
  <c r="P191" i="8" s="1"/>
  <c r="R193" i="8"/>
  <c r="T193" i="8"/>
  <c r="BE193" i="8"/>
  <c r="BF193" i="8"/>
  <c r="BG193" i="8"/>
  <c r="BH193" i="8"/>
  <c r="BI193" i="8"/>
  <c r="BK193" i="8"/>
  <c r="BK191" i="8" s="1"/>
  <c r="J191" i="8" s="1"/>
  <c r="J109" i="8" s="1"/>
  <c r="T194" i="8"/>
  <c r="J195" i="8"/>
  <c r="P195" i="8"/>
  <c r="P194" i="8" s="1"/>
  <c r="R195" i="8"/>
  <c r="R194" i="8" s="1"/>
  <c r="T195" i="8"/>
  <c r="BE195" i="8"/>
  <c r="BF195" i="8"/>
  <c r="BG195" i="8"/>
  <c r="BH195" i="8"/>
  <c r="BI195" i="8"/>
  <c r="BK195" i="8"/>
  <c r="BK194" i="8" s="1"/>
  <c r="J194" i="8" s="1"/>
  <c r="J110" i="8" s="1"/>
  <c r="J196" i="8"/>
  <c r="P196" i="8"/>
  <c r="R196" i="8"/>
  <c r="T196" i="8"/>
  <c r="BE196" i="8"/>
  <c r="BF196" i="8"/>
  <c r="BG196" i="8"/>
  <c r="BH196" i="8"/>
  <c r="BI196" i="8"/>
  <c r="BK196" i="8"/>
  <c r="P198" i="8"/>
  <c r="T198" i="8"/>
  <c r="J199" i="8"/>
  <c r="P199" i="8"/>
  <c r="R199" i="8"/>
  <c r="T199" i="8"/>
  <c r="BE199" i="8"/>
  <c r="BF199" i="8"/>
  <c r="BG199" i="8"/>
  <c r="BH199" i="8"/>
  <c r="BI199" i="8"/>
  <c r="F37" i="8" s="1"/>
  <c r="BK199" i="8"/>
  <c r="J200" i="8"/>
  <c r="P200" i="8"/>
  <c r="R200" i="8"/>
  <c r="T200" i="8"/>
  <c r="BE200" i="8"/>
  <c r="BF200" i="8"/>
  <c r="BG200" i="8"/>
  <c r="BH200" i="8"/>
  <c r="BI200" i="8"/>
  <c r="BK200" i="8"/>
  <c r="BK198" i="8" s="1"/>
  <c r="J201" i="8"/>
  <c r="P201" i="8"/>
  <c r="R201" i="8"/>
  <c r="T201" i="8"/>
  <c r="BE201" i="8"/>
  <c r="BF201" i="8"/>
  <c r="BG201" i="8"/>
  <c r="BH201" i="8"/>
  <c r="BI201" i="8"/>
  <c r="BK201" i="8"/>
  <c r="J202" i="8"/>
  <c r="P202" i="8"/>
  <c r="R202" i="8"/>
  <c r="T202" i="8"/>
  <c r="BE202" i="8"/>
  <c r="BF202" i="8"/>
  <c r="BG202" i="8"/>
  <c r="BH202" i="8"/>
  <c r="BI202" i="8"/>
  <c r="BK202" i="8"/>
  <c r="J203" i="8"/>
  <c r="P203" i="8"/>
  <c r="R203" i="8"/>
  <c r="T203" i="8"/>
  <c r="BE203" i="8"/>
  <c r="BF203" i="8"/>
  <c r="BG203" i="8"/>
  <c r="BH203" i="8"/>
  <c r="BI203" i="8"/>
  <c r="BK203" i="8"/>
  <c r="R204" i="8"/>
  <c r="J205" i="8"/>
  <c r="P205" i="8"/>
  <c r="R205" i="8"/>
  <c r="T205" i="8"/>
  <c r="BE205" i="8"/>
  <c r="BF205" i="8"/>
  <c r="BG205" i="8"/>
  <c r="BH205" i="8"/>
  <c r="BI205" i="8"/>
  <c r="BK205" i="8"/>
  <c r="J206" i="8"/>
  <c r="P206" i="8"/>
  <c r="R206" i="8"/>
  <c r="T206" i="8"/>
  <c r="BE206" i="8"/>
  <c r="BF206" i="8"/>
  <c r="BG206" i="8"/>
  <c r="BH206" i="8"/>
  <c r="BI206" i="8"/>
  <c r="BK206" i="8"/>
  <c r="J207" i="8"/>
  <c r="P207" i="8"/>
  <c r="R207" i="8"/>
  <c r="T207" i="8"/>
  <c r="BE207" i="8"/>
  <c r="BF207" i="8"/>
  <c r="BG207" i="8"/>
  <c r="BH207" i="8"/>
  <c r="BI207" i="8"/>
  <c r="BK207" i="8"/>
  <c r="J208" i="8"/>
  <c r="P208" i="8"/>
  <c r="R208" i="8"/>
  <c r="T208" i="8"/>
  <c r="BE208" i="8"/>
  <c r="BF208" i="8"/>
  <c r="BG208" i="8"/>
  <c r="BH208" i="8"/>
  <c r="BI208" i="8"/>
  <c r="BK208" i="8"/>
  <c r="J209" i="8"/>
  <c r="P209" i="8"/>
  <c r="R209" i="8"/>
  <c r="T209" i="8"/>
  <c r="BE209" i="8"/>
  <c r="BF209" i="8"/>
  <c r="BG209" i="8"/>
  <c r="BH209" i="8"/>
  <c r="BI209" i="8"/>
  <c r="BK209" i="8"/>
  <c r="J210" i="8"/>
  <c r="P210" i="8"/>
  <c r="R210" i="8"/>
  <c r="T210" i="8"/>
  <c r="BE210" i="8"/>
  <c r="BF210" i="8"/>
  <c r="BG210" i="8"/>
  <c r="BH210" i="8"/>
  <c r="BI210" i="8"/>
  <c r="BK210" i="8"/>
  <c r="P211" i="8"/>
  <c r="T211" i="8"/>
  <c r="J212" i="8"/>
  <c r="P212" i="8"/>
  <c r="R212" i="8"/>
  <c r="T212" i="8"/>
  <c r="BE212" i="8"/>
  <c r="BF212" i="8"/>
  <c r="BG212" i="8"/>
  <c r="BH212" i="8"/>
  <c r="BI212" i="8"/>
  <c r="BK212" i="8"/>
  <c r="J213" i="8"/>
  <c r="P213" i="8"/>
  <c r="R213" i="8"/>
  <c r="T213" i="8"/>
  <c r="BE213" i="8"/>
  <c r="BF213" i="8"/>
  <c r="BG213" i="8"/>
  <c r="BH213" i="8"/>
  <c r="BI213" i="8"/>
  <c r="BK213" i="8"/>
  <c r="BK211" i="8" s="1"/>
  <c r="J211" i="8" s="1"/>
  <c r="J114" i="8" s="1"/>
  <c r="J214" i="8"/>
  <c r="P214" i="8"/>
  <c r="R214" i="8"/>
  <c r="T214" i="8"/>
  <c r="BE214" i="8"/>
  <c r="BF214" i="8"/>
  <c r="BG214" i="8"/>
  <c r="BH214" i="8"/>
  <c r="BI214" i="8"/>
  <c r="BK214" i="8"/>
  <c r="J215" i="8"/>
  <c r="P215" i="8"/>
  <c r="R215" i="8"/>
  <c r="T215" i="8"/>
  <c r="BE215" i="8"/>
  <c r="BF215" i="8"/>
  <c r="BG215" i="8"/>
  <c r="BH215" i="8"/>
  <c r="BI215" i="8"/>
  <c r="BK215" i="8"/>
  <c r="J216" i="8"/>
  <c r="P216" i="8"/>
  <c r="R216" i="8"/>
  <c r="T216" i="8"/>
  <c r="BE216" i="8"/>
  <c r="BF216" i="8"/>
  <c r="BG216" i="8"/>
  <c r="BH216" i="8"/>
  <c r="BI216" i="8"/>
  <c r="BK216" i="8"/>
  <c r="J217" i="8"/>
  <c r="P217" i="8"/>
  <c r="R217" i="8"/>
  <c r="T217" i="8"/>
  <c r="BE217" i="8"/>
  <c r="BF217" i="8"/>
  <c r="BG217" i="8"/>
  <c r="BH217" i="8"/>
  <c r="BI217" i="8"/>
  <c r="BK217" i="8"/>
  <c r="J218" i="8"/>
  <c r="P218" i="8"/>
  <c r="R218" i="8"/>
  <c r="T218" i="8"/>
  <c r="BE218" i="8"/>
  <c r="BF218" i="8"/>
  <c r="BG218" i="8"/>
  <c r="BH218" i="8"/>
  <c r="BI218" i="8"/>
  <c r="BK218" i="8"/>
  <c r="J219" i="8"/>
  <c r="P219" i="8"/>
  <c r="R219" i="8"/>
  <c r="T219" i="8"/>
  <c r="BE219" i="8"/>
  <c r="BF219" i="8"/>
  <c r="BG219" i="8"/>
  <c r="BH219" i="8"/>
  <c r="BI219" i="8"/>
  <c r="BK219" i="8"/>
  <c r="J220" i="8"/>
  <c r="P220" i="8"/>
  <c r="R220" i="8"/>
  <c r="T220" i="8"/>
  <c r="BE220" i="8"/>
  <c r="BF220" i="8"/>
  <c r="BG220" i="8"/>
  <c r="BH220" i="8"/>
  <c r="BI220" i="8"/>
  <c r="BK220" i="8"/>
  <c r="J221" i="8"/>
  <c r="P221" i="8"/>
  <c r="R221" i="8"/>
  <c r="T221" i="8"/>
  <c r="BE221" i="8"/>
  <c r="BF221" i="8"/>
  <c r="BG221" i="8"/>
  <c r="BH221" i="8"/>
  <c r="BI221" i="8"/>
  <c r="BK221" i="8"/>
  <c r="J222" i="8"/>
  <c r="P222" i="8"/>
  <c r="R222" i="8"/>
  <c r="T222" i="8"/>
  <c r="BE222" i="8"/>
  <c r="BF222" i="8"/>
  <c r="BG222" i="8"/>
  <c r="BH222" i="8"/>
  <c r="BI222" i="8"/>
  <c r="BK222" i="8"/>
  <c r="J223" i="8"/>
  <c r="P223" i="8"/>
  <c r="R223" i="8"/>
  <c r="T223" i="8"/>
  <c r="BE223" i="8"/>
  <c r="BF223" i="8"/>
  <c r="BG223" i="8"/>
  <c r="BH223" i="8"/>
  <c r="BI223" i="8"/>
  <c r="BK223" i="8"/>
  <c r="J224" i="8"/>
  <c r="P224" i="8"/>
  <c r="R224" i="8"/>
  <c r="T224" i="8"/>
  <c r="BE224" i="8"/>
  <c r="BF224" i="8"/>
  <c r="BG224" i="8"/>
  <c r="BH224" i="8"/>
  <c r="BI224" i="8"/>
  <c r="BK224" i="8"/>
  <c r="J225" i="8"/>
  <c r="P225" i="8"/>
  <c r="R225" i="8"/>
  <c r="T225" i="8"/>
  <c r="BE225" i="8"/>
  <c r="BF225" i="8"/>
  <c r="BG225" i="8"/>
  <c r="BH225" i="8"/>
  <c r="BI225" i="8"/>
  <c r="BK225" i="8"/>
  <c r="J226" i="8"/>
  <c r="P226" i="8"/>
  <c r="R226" i="8"/>
  <c r="T226" i="8"/>
  <c r="BE226" i="8"/>
  <c r="BF226" i="8"/>
  <c r="BG226" i="8"/>
  <c r="BH226" i="8"/>
  <c r="BI226" i="8"/>
  <c r="BK226" i="8"/>
  <c r="J227" i="8"/>
  <c r="P227" i="8"/>
  <c r="R227" i="8"/>
  <c r="T227" i="8"/>
  <c r="BE227" i="8"/>
  <c r="BF227" i="8"/>
  <c r="BG227" i="8"/>
  <c r="BH227" i="8"/>
  <c r="BI227" i="8"/>
  <c r="BK227" i="8"/>
  <c r="J228" i="8"/>
  <c r="P228" i="8"/>
  <c r="R228" i="8"/>
  <c r="T228" i="8"/>
  <c r="BE228" i="8"/>
  <c r="BF228" i="8"/>
  <c r="BG228" i="8"/>
  <c r="BH228" i="8"/>
  <c r="BI228" i="8"/>
  <c r="BK228" i="8"/>
  <c r="J229" i="8"/>
  <c r="P229" i="8"/>
  <c r="R229" i="8"/>
  <c r="T229" i="8"/>
  <c r="BE229" i="8"/>
  <c r="BF229" i="8"/>
  <c r="BG229" i="8"/>
  <c r="BH229" i="8"/>
  <c r="BI229" i="8"/>
  <c r="BK229" i="8"/>
  <c r="J230" i="8"/>
  <c r="P230" i="8"/>
  <c r="R230" i="8"/>
  <c r="T230" i="8"/>
  <c r="BE230" i="8"/>
  <c r="BF230" i="8"/>
  <c r="BG230" i="8"/>
  <c r="BH230" i="8"/>
  <c r="BI230" i="8"/>
  <c r="BK230" i="8"/>
  <c r="J231" i="8"/>
  <c r="P231" i="8"/>
  <c r="R231" i="8"/>
  <c r="T231" i="8"/>
  <c r="BE231" i="8"/>
  <c r="BF231" i="8"/>
  <c r="BG231" i="8"/>
  <c r="BH231" i="8"/>
  <c r="BI231" i="8"/>
  <c r="BK231" i="8"/>
  <c r="R232" i="8"/>
  <c r="J233" i="8"/>
  <c r="P233" i="8"/>
  <c r="R233" i="8"/>
  <c r="T233" i="8"/>
  <c r="BE233" i="8"/>
  <c r="BF233" i="8"/>
  <c r="BG233" i="8"/>
  <c r="BH233" i="8"/>
  <c r="BI233" i="8"/>
  <c r="BK233" i="8"/>
  <c r="BK232" i="8" s="1"/>
  <c r="J232" i="8" s="1"/>
  <c r="J115" i="8" s="1"/>
  <c r="J235" i="8"/>
  <c r="P235" i="8"/>
  <c r="R235" i="8"/>
  <c r="T235" i="8"/>
  <c r="BE235" i="8"/>
  <c r="BF235" i="8"/>
  <c r="BG235" i="8"/>
  <c r="BH235" i="8"/>
  <c r="BI235" i="8"/>
  <c r="BK235" i="8"/>
  <c r="J236" i="8"/>
  <c r="P236" i="8"/>
  <c r="R236" i="8"/>
  <c r="T236" i="8"/>
  <c r="BE236" i="8"/>
  <c r="BF236" i="8"/>
  <c r="BG236" i="8"/>
  <c r="BH236" i="8"/>
  <c r="BI236" i="8"/>
  <c r="BK236" i="8"/>
  <c r="J237" i="8"/>
  <c r="P237" i="8"/>
  <c r="R237" i="8"/>
  <c r="T237" i="8"/>
  <c r="BE237" i="8"/>
  <c r="BF237" i="8"/>
  <c r="BG237" i="8"/>
  <c r="BH237" i="8"/>
  <c r="BI237" i="8"/>
  <c r="BK237" i="8"/>
  <c r="J238" i="8"/>
  <c r="P238" i="8"/>
  <c r="R238" i="8"/>
  <c r="T238" i="8"/>
  <c r="BE238" i="8"/>
  <c r="BF238" i="8"/>
  <c r="BG238" i="8"/>
  <c r="BH238" i="8"/>
  <c r="BI238" i="8"/>
  <c r="BK238" i="8"/>
  <c r="J239" i="8"/>
  <c r="P239" i="8"/>
  <c r="R239" i="8"/>
  <c r="T239" i="8"/>
  <c r="BE239" i="8"/>
  <c r="BF239" i="8"/>
  <c r="BG239" i="8"/>
  <c r="BH239" i="8"/>
  <c r="BI239" i="8"/>
  <c r="BK239" i="8"/>
  <c r="P240" i="8"/>
  <c r="T240" i="8"/>
  <c r="J241" i="8"/>
  <c r="P241" i="8"/>
  <c r="R241" i="8"/>
  <c r="R240" i="8" s="1"/>
  <c r="T241" i="8"/>
  <c r="BE241" i="8"/>
  <c r="BF241" i="8"/>
  <c r="BG241" i="8"/>
  <c r="BH241" i="8"/>
  <c r="BI241" i="8"/>
  <c r="BK241" i="8"/>
  <c r="BK240" i="8" s="1"/>
  <c r="J240" i="8" s="1"/>
  <c r="J116" i="8" s="1"/>
  <c r="J242" i="8"/>
  <c r="P242" i="8"/>
  <c r="R242" i="8"/>
  <c r="T242" i="8"/>
  <c r="BE242" i="8"/>
  <c r="BF242" i="8"/>
  <c r="BG242" i="8"/>
  <c r="BH242" i="8"/>
  <c r="BI242" i="8"/>
  <c r="BK242" i="8"/>
  <c r="J244" i="8"/>
  <c r="P244" i="8"/>
  <c r="R244" i="8"/>
  <c r="T244" i="8"/>
  <c r="T243" i="8" s="1"/>
  <c r="BE244" i="8"/>
  <c r="BF244" i="8"/>
  <c r="BG244" i="8"/>
  <c r="BH244" i="8"/>
  <c r="BI244" i="8"/>
  <c r="BK244" i="8"/>
  <c r="J245" i="8"/>
  <c r="P245" i="8"/>
  <c r="R245" i="8"/>
  <c r="R243" i="8" s="1"/>
  <c r="T245" i="8"/>
  <c r="BE245" i="8"/>
  <c r="BF245" i="8"/>
  <c r="BG245" i="8"/>
  <c r="BH245" i="8"/>
  <c r="BI245" i="8"/>
  <c r="BK245" i="8"/>
  <c r="BK243" i="8" s="1"/>
  <c r="J243" i="8" s="1"/>
  <c r="J117" i="8" s="1"/>
  <c r="BK246" i="8"/>
  <c r="J246" i="8" s="1"/>
  <c r="J118" i="8" s="1"/>
  <c r="R247" i="8"/>
  <c r="BK247" i="8"/>
  <c r="J247" i="8" s="1"/>
  <c r="J119" i="8" s="1"/>
  <c r="J248" i="8"/>
  <c r="P248" i="8"/>
  <c r="P247" i="8" s="1"/>
  <c r="P246" i="8" s="1"/>
  <c r="R248" i="8"/>
  <c r="T248" i="8"/>
  <c r="T247" i="8" s="1"/>
  <c r="BE248" i="8"/>
  <c r="BF248" i="8"/>
  <c r="BG248" i="8"/>
  <c r="BH248" i="8"/>
  <c r="BI248" i="8"/>
  <c r="BK248" i="8"/>
  <c r="P249" i="8"/>
  <c r="T249" i="8"/>
  <c r="BK249" i="8"/>
  <c r="J249" i="8" s="1"/>
  <c r="J120" i="8" s="1"/>
  <c r="J250" i="8"/>
  <c r="P250" i="8"/>
  <c r="R250" i="8"/>
  <c r="R249" i="8" s="1"/>
  <c r="T250" i="8"/>
  <c r="BE250" i="8"/>
  <c r="BF250" i="8"/>
  <c r="BG250" i="8"/>
  <c r="BH250" i="8"/>
  <c r="BI250" i="8"/>
  <c r="BK250" i="8"/>
  <c r="R251" i="8"/>
  <c r="BK251" i="8"/>
  <c r="J251" i="8" s="1"/>
  <c r="J121" i="8" s="1"/>
  <c r="J252" i="8"/>
  <c r="P252" i="8"/>
  <c r="P251" i="8" s="1"/>
  <c r="R252" i="8"/>
  <c r="T252" i="8"/>
  <c r="T251" i="8" s="1"/>
  <c r="BE252" i="8"/>
  <c r="BF252" i="8"/>
  <c r="BG252" i="8"/>
  <c r="BH252" i="8"/>
  <c r="BI252" i="8"/>
  <c r="BK252" i="8"/>
  <c r="E7" i="7"/>
  <c r="J12" i="7"/>
  <c r="J14" i="7"/>
  <c r="E15" i="7"/>
  <c r="F149" i="7" s="1"/>
  <c r="J15" i="7"/>
  <c r="J17" i="7"/>
  <c r="E18" i="7"/>
  <c r="F92" i="7" s="1"/>
  <c r="J18" i="7"/>
  <c r="J20" i="7"/>
  <c r="E21" i="7"/>
  <c r="J91" i="7" s="1"/>
  <c r="J21" i="7"/>
  <c r="J23" i="7"/>
  <c r="E24" i="7"/>
  <c r="J24" i="7"/>
  <c r="J35" i="7"/>
  <c r="J36" i="7"/>
  <c r="J37" i="7"/>
  <c r="E85" i="7"/>
  <c r="E87" i="7"/>
  <c r="F89" i="7"/>
  <c r="F91" i="7"/>
  <c r="J92" i="7"/>
  <c r="J113" i="7"/>
  <c r="E143" i="7"/>
  <c r="E145" i="7"/>
  <c r="F147" i="7"/>
  <c r="J149" i="7"/>
  <c r="F150" i="7"/>
  <c r="J150" i="7"/>
  <c r="J156" i="7"/>
  <c r="P156" i="7"/>
  <c r="R156" i="7"/>
  <c r="T156" i="7"/>
  <c r="BE156" i="7"/>
  <c r="BF156" i="7"/>
  <c r="BG156" i="7"/>
  <c r="BH156" i="7"/>
  <c r="BI156" i="7"/>
  <c r="BK156" i="7"/>
  <c r="J157" i="7"/>
  <c r="P157" i="7"/>
  <c r="P155" i="7" s="1"/>
  <c r="R157" i="7"/>
  <c r="R155" i="7" s="1"/>
  <c r="T157" i="7"/>
  <c r="BE157" i="7"/>
  <c r="BF157" i="7"/>
  <c r="BG157" i="7"/>
  <c r="BH157" i="7"/>
  <c r="BI157" i="7"/>
  <c r="BK157" i="7"/>
  <c r="BK155" i="7" s="1"/>
  <c r="J159" i="7"/>
  <c r="P159" i="7"/>
  <c r="R159" i="7"/>
  <c r="T159" i="7"/>
  <c r="BE159" i="7"/>
  <c r="BF159" i="7"/>
  <c r="BG159" i="7"/>
  <c r="BH159" i="7"/>
  <c r="BI159" i="7"/>
  <c r="BK159" i="7"/>
  <c r="P160" i="7"/>
  <c r="J161" i="7"/>
  <c r="P161" i="7"/>
  <c r="R161" i="7"/>
  <c r="T161" i="7"/>
  <c r="BE161" i="7"/>
  <c r="BF161" i="7"/>
  <c r="BG161" i="7"/>
  <c r="BH161" i="7"/>
  <c r="BI161" i="7"/>
  <c r="BK161" i="7"/>
  <c r="BK160" i="7" s="1"/>
  <c r="J160" i="7" s="1"/>
  <c r="J99" i="7" s="1"/>
  <c r="J162" i="7"/>
  <c r="P162" i="7"/>
  <c r="R162" i="7"/>
  <c r="R160" i="7" s="1"/>
  <c r="T162" i="7"/>
  <c r="T160" i="7" s="1"/>
  <c r="BE162" i="7"/>
  <c r="BF162" i="7"/>
  <c r="BG162" i="7"/>
  <c r="BH162" i="7"/>
  <c r="BI162" i="7"/>
  <c r="BK162" i="7"/>
  <c r="J164" i="7"/>
  <c r="P164" i="7"/>
  <c r="R164" i="7"/>
  <c r="T164" i="7"/>
  <c r="BE164" i="7"/>
  <c r="BF164" i="7"/>
  <c r="BG164" i="7"/>
  <c r="BH164" i="7"/>
  <c r="BI164" i="7"/>
  <c r="BK164" i="7"/>
  <c r="R165" i="7"/>
  <c r="J166" i="7"/>
  <c r="P166" i="7"/>
  <c r="P165" i="7" s="1"/>
  <c r="R166" i="7"/>
  <c r="T166" i="7"/>
  <c r="BE166" i="7"/>
  <c r="BF166" i="7"/>
  <c r="BG166" i="7"/>
  <c r="BH166" i="7"/>
  <c r="BI166" i="7"/>
  <c r="BK166" i="7"/>
  <c r="BK165" i="7" s="1"/>
  <c r="J165" i="7" s="1"/>
  <c r="J100" i="7" s="1"/>
  <c r="J167" i="7"/>
  <c r="P167" i="7"/>
  <c r="R167" i="7"/>
  <c r="T167" i="7"/>
  <c r="T165" i="7" s="1"/>
  <c r="BE167" i="7"/>
  <c r="BF167" i="7"/>
  <c r="BG167" i="7"/>
  <c r="BH167" i="7"/>
  <c r="BI167" i="7"/>
  <c r="BK167" i="7"/>
  <c r="P168" i="7"/>
  <c r="J169" i="7"/>
  <c r="P169" i="7"/>
  <c r="R169" i="7"/>
  <c r="T169" i="7"/>
  <c r="BE169" i="7"/>
  <c r="BF169" i="7"/>
  <c r="BG169" i="7"/>
  <c r="BH169" i="7"/>
  <c r="BI169" i="7"/>
  <c r="BK169" i="7"/>
  <c r="BK168" i="7" s="1"/>
  <c r="J168" i="7" s="1"/>
  <c r="J101" i="7" s="1"/>
  <c r="J170" i="7"/>
  <c r="P170" i="7"/>
  <c r="R170" i="7"/>
  <c r="R168" i="7" s="1"/>
  <c r="T170" i="7"/>
  <c r="T168" i="7" s="1"/>
  <c r="BE170" i="7"/>
  <c r="BF170" i="7"/>
  <c r="BG170" i="7"/>
  <c r="BH170" i="7"/>
  <c r="BI170" i="7"/>
  <c r="BK170" i="7"/>
  <c r="J172" i="7"/>
  <c r="P172" i="7"/>
  <c r="R172" i="7"/>
  <c r="T172" i="7"/>
  <c r="T171" i="7" s="1"/>
  <c r="BE172" i="7"/>
  <c r="BF172" i="7"/>
  <c r="BG172" i="7"/>
  <c r="BH172" i="7"/>
  <c r="BI172" i="7"/>
  <c r="BK172" i="7"/>
  <c r="J173" i="7"/>
  <c r="P173" i="7"/>
  <c r="P171" i="7" s="1"/>
  <c r="R173" i="7"/>
  <c r="R171" i="7" s="1"/>
  <c r="T173" i="7"/>
  <c r="BE173" i="7"/>
  <c r="BF173" i="7"/>
  <c r="BG173" i="7"/>
  <c r="BH173" i="7"/>
  <c r="BI173" i="7"/>
  <c r="BK173" i="7"/>
  <c r="BK171" i="7" s="1"/>
  <c r="J171" i="7" s="1"/>
  <c r="J102" i="7" s="1"/>
  <c r="T174" i="7"/>
  <c r="J175" i="7"/>
  <c r="P175" i="7"/>
  <c r="R175" i="7"/>
  <c r="R174" i="7" s="1"/>
  <c r="T175" i="7"/>
  <c r="BE175" i="7"/>
  <c r="BF175" i="7"/>
  <c r="BG175" i="7"/>
  <c r="BH175" i="7"/>
  <c r="BI175" i="7"/>
  <c r="BK175" i="7"/>
  <c r="J176" i="7"/>
  <c r="P176" i="7"/>
  <c r="P174" i="7" s="1"/>
  <c r="R176" i="7"/>
  <c r="T176" i="7"/>
  <c r="BE176" i="7"/>
  <c r="BF176" i="7"/>
  <c r="BG176" i="7"/>
  <c r="BH176" i="7"/>
  <c r="BI176" i="7"/>
  <c r="BK176" i="7"/>
  <c r="BK174" i="7" s="1"/>
  <c r="J174" i="7" s="1"/>
  <c r="J103" i="7" s="1"/>
  <c r="R177" i="7"/>
  <c r="J178" i="7"/>
  <c r="P178" i="7"/>
  <c r="P177" i="7" s="1"/>
  <c r="R178" i="7"/>
  <c r="T178" i="7"/>
  <c r="BE178" i="7"/>
  <c r="BF178" i="7"/>
  <c r="BG178" i="7"/>
  <c r="BH178" i="7"/>
  <c r="BI178" i="7"/>
  <c r="BK178" i="7"/>
  <c r="BK177" i="7" s="1"/>
  <c r="J177" i="7" s="1"/>
  <c r="J104" i="7" s="1"/>
  <c r="J179" i="7"/>
  <c r="P179" i="7"/>
  <c r="R179" i="7"/>
  <c r="T179" i="7"/>
  <c r="T177" i="7" s="1"/>
  <c r="BE179" i="7"/>
  <c r="BF179" i="7"/>
  <c r="BG179" i="7"/>
  <c r="BH179" i="7"/>
  <c r="BI179" i="7"/>
  <c r="BK179" i="7"/>
  <c r="P180" i="7"/>
  <c r="J181" i="7"/>
  <c r="P181" i="7"/>
  <c r="R181" i="7"/>
  <c r="T181" i="7"/>
  <c r="BE181" i="7"/>
  <c r="BF181" i="7"/>
  <c r="BG181" i="7"/>
  <c r="BH181" i="7"/>
  <c r="BI181" i="7"/>
  <c r="BK181" i="7"/>
  <c r="BK180" i="7" s="1"/>
  <c r="J180" i="7" s="1"/>
  <c r="J105" i="7" s="1"/>
  <c r="J182" i="7"/>
  <c r="P182" i="7"/>
  <c r="R182" i="7"/>
  <c r="R180" i="7" s="1"/>
  <c r="T182" i="7"/>
  <c r="T180" i="7" s="1"/>
  <c r="BE182" i="7"/>
  <c r="BF182" i="7"/>
  <c r="BG182" i="7"/>
  <c r="BH182" i="7"/>
  <c r="BI182" i="7"/>
  <c r="BK182" i="7"/>
  <c r="J184" i="7"/>
  <c r="P184" i="7"/>
  <c r="R184" i="7"/>
  <c r="T184" i="7"/>
  <c r="BE184" i="7"/>
  <c r="BF184" i="7"/>
  <c r="BG184" i="7"/>
  <c r="BH184" i="7"/>
  <c r="BI184" i="7"/>
  <c r="BK184" i="7"/>
  <c r="J185" i="7"/>
  <c r="P185" i="7"/>
  <c r="P183" i="7" s="1"/>
  <c r="R185" i="7"/>
  <c r="R183" i="7" s="1"/>
  <c r="T185" i="7"/>
  <c r="BE185" i="7"/>
  <c r="BF185" i="7"/>
  <c r="BG185" i="7"/>
  <c r="BH185" i="7"/>
  <c r="BI185" i="7"/>
  <c r="BK185" i="7"/>
  <c r="BK183" i="7" s="1"/>
  <c r="J183" i="7" s="1"/>
  <c r="J106" i="7" s="1"/>
  <c r="J187" i="7"/>
  <c r="P187" i="7"/>
  <c r="R187" i="7"/>
  <c r="T187" i="7"/>
  <c r="BE187" i="7"/>
  <c r="BF187" i="7"/>
  <c r="BG187" i="7"/>
  <c r="BH187" i="7"/>
  <c r="BI187" i="7"/>
  <c r="BK187" i="7"/>
  <c r="P188" i="7"/>
  <c r="J189" i="7"/>
  <c r="P189" i="7"/>
  <c r="R189" i="7"/>
  <c r="T189" i="7"/>
  <c r="BE189" i="7"/>
  <c r="BF189" i="7"/>
  <c r="BG189" i="7"/>
  <c r="BH189" i="7"/>
  <c r="BI189" i="7"/>
  <c r="BK189" i="7"/>
  <c r="BK188" i="7" s="1"/>
  <c r="J188" i="7" s="1"/>
  <c r="J107" i="7" s="1"/>
  <c r="J190" i="7"/>
  <c r="P190" i="7"/>
  <c r="R190" i="7"/>
  <c r="R188" i="7" s="1"/>
  <c r="T190" i="7"/>
  <c r="T188" i="7" s="1"/>
  <c r="BE190" i="7"/>
  <c r="BF190" i="7"/>
  <c r="BG190" i="7"/>
  <c r="BH190" i="7"/>
  <c r="BI190" i="7"/>
  <c r="BK190" i="7"/>
  <c r="P191" i="7"/>
  <c r="R191" i="7"/>
  <c r="BK191" i="7"/>
  <c r="J191" i="7" s="1"/>
  <c r="J108" i="7" s="1"/>
  <c r="J192" i="7"/>
  <c r="P192" i="7"/>
  <c r="R192" i="7"/>
  <c r="T192" i="7"/>
  <c r="T191" i="7" s="1"/>
  <c r="BE192" i="7"/>
  <c r="BF192" i="7"/>
  <c r="BG192" i="7"/>
  <c r="BH192" i="7"/>
  <c r="BI192" i="7"/>
  <c r="BK192" i="7"/>
  <c r="P193" i="7"/>
  <c r="R193" i="7"/>
  <c r="T193" i="7"/>
  <c r="J194" i="7"/>
  <c r="P194" i="7"/>
  <c r="R194" i="7"/>
  <c r="T194" i="7"/>
  <c r="BE194" i="7"/>
  <c r="BF194" i="7"/>
  <c r="BG194" i="7"/>
  <c r="BH194" i="7"/>
  <c r="BI194" i="7"/>
  <c r="BK194" i="7"/>
  <c r="BK193" i="7" s="1"/>
  <c r="J193" i="7" s="1"/>
  <c r="J109" i="7" s="1"/>
  <c r="R195" i="7"/>
  <c r="T195" i="7"/>
  <c r="J196" i="7"/>
  <c r="P196" i="7"/>
  <c r="P195" i="7" s="1"/>
  <c r="R196" i="7"/>
  <c r="T196" i="7"/>
  <c r="BE196" i="7"/>
  <c r="BF196" i="7"/>
  <c r="BG196" i="7"/>
  <c r="BH196" i="7"/>
  <c r="BI196" i="7"/>
  <c r="BK196" i="7"/>
  <c r="BK195" i="7" s="1"/>
  <c r="J195" i="7" s="1"/>
  <c r="J110" i="7" s="1"/>
  <c r="T197" i="7"/>
  <c r="J198" i="7"/>
  <c r="P198" i="7"/>
  <c r="R198" i="7"/>
  <c r="R197" i="7" s="1"/>
  <c r="T198" i="7"/>
  <c r="BE198" i="7"/>
  <c r="BF198" i="7"/>
  <c r="BG198" i="7"/>
  <c r="BH198" i="7"/>
  <c r="BI198" i="7"/>
  <c r="BK198" i="7"/>
  <c r="J199" i="7"/>
  <c r="P199" i="7"/>
  <c r="P197" i="7" s="1"/>
  <c r="R199" i="7"/>
  <c r="T199" i="7"/>
  <c r="BE199" i="7"/>
  <c r="BF199" i="7"/>
  <c r="BG199" i="7"/>
  <c r="BH199" i="7"/>
  <c r="BI199" i="7"/>
  <c r="BK199" i="7"/>
  <c r="BK197" i="7" s="1"/>
  <c r="J197" i="7" s="1"/>
  <c r="J111" i="7" s="1"/>
  <c r="R200" i="7"/>
  <c r="J201" i="7"/>
  <c r="P201" i="7"/>
  <c r="R201" i="7"/>
  <c r="T201" i="7"/>
  <c r="BE201" i="7"/>
  <c r="BF201" i="7"/>
  <c r="BG201" i="7"/>
  <c r="BH201" i="7"/>
  <c r="BI201" i="7"/>
  <c r="BK201" i="7"/>
  <c r="J202" i="7"/>
  <c r="P202" i="7"/>
  <c r="R202" i="7"/>
  <c r="T202" i="7"/>
  <c r="T200" i="7" s="1"/>
  <c r="BE202" i="7"/>
  <c r="BF202" i="7"/>
  <c r="BG202" i="7"/>
  <c r="BH202" i="7"/>
  <c r="BI202" i="7"/>
  <c r="BK202" i="7"/>
  <c r="J203" i="7"/>
  <c r="P203" i="7"/>
  <c r="R203" i="7"/>
  <c r="T203" i="7"/>
  <c r="BE203" i="7"/>
  <c r="BF203" i="7"/>
  <c r="BG203" i="7"/>
  <c r="BH203" i="7"/>
  <c r="BI203" i="7"/>
  <c r="BK203" i="7"/>
  <c r="T204" i="7"/>
  <c r="J205" i="7"/>
  <c r="P205" i="7"/>
  <c r="P204" i="7" s="1"/>
  <c r="R205" i="7"/>
  <c r="T205" i="7"/>
  <c r="BE205" i="7"/>
  <c r="BF205" i="7"/>
  <c r="BG205" i="7"/>
  <c r="BH205" i="7"/>
  <c r="BI205" i="7"/>
  <c r="BK205" i="7"/>
  <c r="J206" i="7"/>
  <c r="P206" i="7"/>
  <c r="R206" i="7"/>
  <c r="T206" i="7"/>
  <c r="BE206" i="7"/>
  <c r="BF206" i="7"/>
  <c r="BG206" i="7"/>
  <c r="BH206" i="7"/>
  <c r="BI206" i="7"/>
  <c r="BK206" i="7"/>
  <c r="BK204" i="7" s="1"/>
  <c r="J204" i="7" s="1"/>
  <c r="J207" i="7"/>
  <c r="P207" i="7"/>
  <c r="R207" i="7"/>
  <c r="T207" i="7"/>
  <c r="BE207" i="7"/>
  <c r="BF207" i="7"/>
  <c r="BG207" i="7"/>
  <c r="BH207" i="7"/>
  <c r="BI207" i="7"/>
  <c r="BK207" i="7"/>
  <c r="J208" i="7"/>
  <c r="P208" i="7"/>
  <c r="R208" i="7"/>
  <c r="T208" i="7"/>
  <c r="BE208" i="7"/>
  <c r="BF208" i="7"/>
  <c r="BG208" i="7"/>
  <c r="BH208" i="7"/>
  <c r="BI208" i="7"/>
  <c r="BK208" i="7"/>
  <c r="R209" i="7"/>
  <c r="J210" i="7"/>
  <c r="P210" i="7"/>
  <c r="P209" i="7" s="1"/>
  <c r="R210" i="7"/>
  <c r="T210" i="7"/>
  <c r="BE210" i="7"/>
  <c r="BF210" i="7"/>
  <c r="BG210" i="7"/>
  <c r="BH210" i="7"/>
  <c r="BI210" i="7"/>
  <c r="BK210" i="7"/>
  <c r="BK209" i="7" s="1"/>
  <c r="J209" i="7" s="1"/>
  <c r="J114" i="7" s="1"/>
  <c r="J211" i="7"/>
  <c r="P211" i="7"/>
  <c r="R211" i="7"/>
  <c r="T211" i="7"/>
  <c r="T209" i="7" s="1"/>
  <c r="BE211" i="7"/>
  <c r="BF211" i="7"/>
  <c r="BG211" i="7"/>
  <c r="BH211" i="7"/>
  <c r="BI211" i="7"/>
  <c r="BK211" i="7"/>
  <c r="P212" i="7"/>
  <c r="J213" i="7"/>
  <c r="P213" i="7"/>
  <c r="R213" i="7"/>
  <c r="T213" i="7"/>
  <c r="T212" i="7" s="1"/>
  <c r="BE213" i="7"/>
  <c r="BF213" i="7"/>
  <c r="BG213" i="7"/>
  <c r="BH213" i="7"/>
  <c r="BI213" i="7"/>
  <c r="BK213" i="7"/>
  <c r="BK212" i="7" s="1"/>
  <c r="J212" i="7" s="1"/>
  <c r="J115" i="7" s="1"/>
  <c r="J214" i="7"/>
  <c r="P214" i="7"/>
  <c r="R214" i="7"/>
  <c r="T214" i="7"/>
  <c r="BE214" i="7"/>
  <c r="BF214" i="7"/>
  <c r="BG214" i="7"/>
  <c r="BH214" i="7"/>
  <c r="BI214" i="7"/>
  <c r="BK214" i="7"/>
  <c r="J215" i="7"/>
  <c r="P215" i="7"/>
  <c r="R215" i="7"/>
  <c r="T215" i="7"/>
  <c r="BE215" i="7"/>
  <c r="BF215" i="7"/>
  <c r="BG215" i="7"/>
  <c r="BH215" i="7"/>
  <c r="BI215" i="7"/>
  <c r="BK215" i="7"/>
  <c r="J216" i="7"/>
  <c r="P216" i="7"/>
  <c r="R216" i="7"/>
  <c r="T216" i="7"/>
  <c r="BE216" i="7"/>
  <c r="BF216" i="7"/>
  <c r="BG216" i="7"/>
  <c r="BH216" i="7"/>
  <c r="BI216" i="7"/>
  <c r="BK216" i="7"/>
  <c r="J218" i="7"/>
  <c r="P218" i="7"/>
  <c r="R218" i="7"/>
  <c r="R217" i="7" s="1"/>
  <c r="T218" i="7"/>
  <c r="BE218" i="7"/>
  <c r="BF218" i="7"/>
  <c r="BG218" i="7"/>
  <c r="BH218" i="7"/>
  <c r="BI218" i="7"/>
  <c r="BK218" i="7"/>
  <c r="J219" i="7"/>
  <c r="P219" i="7"/>
  <c r="R219" i="7"/>
  <c r="T219" i="7"/>
  <c r="BE219" i="7"/>
  <c r="BF219" i="7"/>
  <c r="BG219" i="7"/>
  <c r="BH219" i="7"/>
  <c r="BI219" i="7"/>
  <c r="BK219" i="7"/>
  <c r="BK217" i="7" s="1"/>
  <c r="J217" i="7" s="1"/>
  <c r="J116" i="7" s="1"/>
  <c r="J220" i="7"/>
  <c r="P220" i="7"/>
  <c r="R220" i="7"/>
  <c r="T220" i="7"/>
  <c r="BE220" i="7"/>
  <c r="BF220" i="7"/>
  <c r="BG220" i="7"/>
  <c r="BH220" i="7"/>
  <c r="BI220" i="7"/>
  <c r="BK220" i="7"/>
  <c r="J221" i="7"/>
  <c r="P221" i="7"/>
  <c r="R221" i="7"/>
  <c r="T221" i="7"/>
  <c r="BE221" i="7"/>
  <c r="BF221" i="7"/>
  <c r="BG221" i="7"/>
  <c r="BH221" i="7"/>
  <c r="BI221" i="7"/>
  <c r="BK221" i="7"/>
  <c r="J222" i="7"/>
  <c r="P222" i="7"/>
  <c r="R222" i="7"/>
  <c r="T222" i="7"/>
  <c r="BE222" i="7"/>
  <c r="BF222" i="7"/>
  <c r="BG222" i="7"/>
  <c r="BH222" i="7"/>
  <c r="BI222" i="7"/>
  <c r="BK222" i="7"/>
  <c r="P223" i="7"/>
  <c r="J224" i="7"/>
  <c r="P224" i="7"/>
  <c r="R224" i="7"/>
  <c r="T224" i="7"/>
  <c r="T223" i="7" s="1"/>
  <c r="BE224" i="7"/>
  <c r="BF224" i="7"/>
  <c r="BG224" i="7"/>
  <c r="BH224" i="7"/>
  <c r="BI224" i="7"/>
  <c r="BK224" i="7"/>
  <c r="BK223" i="7" s="1"/>
  <c r="J223" i="7" s="1"/>
  <c r="J117" i="7" s="1"/>
  <c r="J226" i="7"/>
  <c r="P226" i="7"/>
  <c r="R226" i="7"/>
  <c r="T226" i="7"/>
  <c r="BE226" i="7"/>
  <c r="BF226" i="7"/>
  <c r="BG226" i="7"/>
  <c r="BH226" i="7"/>
  <c r="BI226" i="7"/>
  <c r="BK226" i="7"/>
  <c r="J227" i="7"/>
  <c r="P227" i="7"/>
  <c r="R227" i="7"/>
  <c r="T227" i="7"/>
  <c r="BE227" i="7"/>
  <c r="BF227" i="7"/>
  <c r="BG227" i="7"/>
  <c r="BH227" i="7"/>
  <c r="BI227" i="7"/>
  <c r="BK227" i="7"/>
  <c r="J228" i="7"/>
  <c r="P228" i="7"/>
  <c r="R228" i="7"/>
  <c r="T228" i="7"/>
  <c r="BE228" i="7"/>
  <c r="BF228" i="7"/>
  <c r="BG228" i="7"/>
  <c r="BH228" i="7"/>
  <c r="BI228" i="7"/>
  <c r="BK228" i="7"/>
  <c r="J229" i="7"/>
  <c r="P229" i="7"/>
  <c r="R229" i="7"/>
  <c r="T229" i="7"/>
  <c r="BE229" i="7"/>
  <c r="BF229" i="7"/>
  <c r="BG229" i="7"/>
  <c r="BH229" i="7"/>
  <c r="BI229" i="7"/>
  <c r="BK229" i="7"/>
  <c r="J230" i="7"/>
  <c r="P230" i="7"/>
  <c r="R230" i="7"/>
  <c r="T230" i="7"/>
  <c r="BE230" i="7"/>
  <c r="BF230" i="7"/>
  <c r="BG230" i="7"/>
  <c r="BH230" i="7"/>
  <c r="BI230" i="7"/>
  <c r="BK230" i="7"/>
  <c r="J232" i="7"/>
  <c r="P232" i="7"/>
  <c r="R232" i="7"/>
  <c r="R231" i="7" s="1"/>
  <c r="T232" i="7"/>
  <c r="T231" i="7" s="1"/>
  <c r="BE232" i="7"/>
  <c r="BF232" i="7"/>
  <c r="BG232" i="7"/>
  <c r="BH232" i="7"/>
  <c r="BI232" i="7"/>
  <c r="BK232" i="7"/>
  <c r="J234" i="7"/>
  <c r="P234" i="7"/>
  <c r="P231" i="7" s="1"/>
  <c r="R234" i="7"/>
  <c r="T234" i="7"/>
  <c r="BE234" i="7"/>
  <c r="BF234" i="7"/>
  <c r="BG234" i="7"/>
  <c r="BH234" i="7"/>
  <c r="BI234" i="7"/>
  <c r="BK234" i="7"/>
  <c r="BK231" i="7" s="1"/>
  <c r="J231" i="7" s="1"/>
  <c r="J118" i="7" s="1"/>
  <c r="T235" i="7"/>
  <c r="J236" i="7"/>
  <c r="P236" i="7"/>
  <c r="P235" i="7" s="1"/>
  <c r="R236" i="7"/>
  <c r="T236" i="7"/>
  <c r="BE236" i="7"/>
  <c r="BF236" i="7"/>
  <c r="BG236" i="7"/>
  <c r="BH236" i="7"/>
  <c r="BI236" i="7"/>
  <c r="BK236" i="7"/>
  <c r="J237" i="7"/>
  <c r="P237" i="7"/>
  <c r="R237" i="7"/>
  <c r="T237" i="7"/>
  <c r="BE237" i="7"/>
  <c r="BF237" i="7"/>
  <c r="BG237" i="7"/>
  <c r="BH237" i="7"/>
  <c r="BI237" i="7"/>
  <c r="BK237" i="7"/>
  <c r="BK235" i="7" s="1"/>
  <c r="J235" i="7" s="1"/>
  <c r="J119" i="7" s="1"/>
  <c r="J238" i="7"/>
  <c r="P238" i="7"/>
  <c r="R238" i="7"/>
  <c r="T238" i="7"/>
  <c r="BE238" i="7"/>
  <c r="BF238" i="7"/>
  <c r="BG238" i="7"/>
  <c r="BH238" i="7"/>
  <c r="BI238" i="7"/>
  <c r="BK238" i="7"/>
  <c r="J240" i="7"/>
  <c r="P240" i="7"/>
  <c r="R240" i="7"/>
  <c r="R239" i="7" s="1"/>
  <c r="T240" i="7"/>
  <c r="T239" i="7" s="1"/>
  <c r="BE240" i="7"/>
  <c r="BF240" i="7"/>
  <c r="BG240" i="7"/>
  <c r="BH240" i="7"/>
  <c r="BI240" i="7"/>
  <c r="BK240" i="7"/>
  <c r="J241" i="7"/>
  <c r="P241" i="7"/>
  <c r="P239" i="7" s="1"/>
  <c r="R241" i="7"/>
  <c r="T241" i="7"/>
  <c r="BE241" i="7"/>
  <c r="BF241" i="7"/>
  <c r="J34" i="7" s="1"/>
  <c r="BG241" i="7"/>
  <c r="BH241" i="7"/>
  <c r="BI241" i="7"/>
  <c r="BK241" i="7"/>
  <c r="BK239" i="7" s="1"/>
  <c r="J239" i="7" s="1"/>
  <c r="J120" i="7" s="1"/>
  <c r="T242" i="7"/>
  <c r="J243" i="7"/>
  <c r="P243" i="7"/>
  <c r="P242" i="7" s="1"/>
  <c r="R243" i="7"/>
  <c r="R242" i="7" s="1"/>
  <c r="T243" i="7"/>
  <c r="BE243" i="7"/>
  <c r="BF243" i="7"/>
  <c r="BG243" i="7"/>
  <c r="BH243" i="7"/>
  <c r="BI243" i="7"/>
  <c r="BK243" i="7"/>
  <c r="BK242" i="7" s="1"/>
  <c r="J242" i="7" s="1"/>
  <c r="J121" i="7" s="1"/>
  <c r="J244" i="7"/>
  <c r="P244" i="7"/>
  <c r="R244" i="7"/>
  <c r="T244" i="7"/>
  <c r="BE244" i="7"/>
  <c r="BF244" i="7"/>
  <c r="BG244" i="7"/>
  <c r="BH244" i="7"/>
  <c r="BI244" i="7"/>
  <c r="BK244" i="7"/>
  <c r="R245" i="7"/>
  <c r="J246" i="7"/>
  <c r="P246" i="7"/>
  <c r="P245" i="7" s="1"/>
  <c r="R246" i="7"/>
  <c r="T246" i="7"/>
  <c r="BE246" i="7"/>
  <c r="BF246" i="7"/>
  <c r="BG246" i="7"/>
  <c r="BH246" i="7"/>
  <c r="BI246" i="7"/>
  <c r="BK246" i="7"/>
  <c r="BK245" i="7" s="1"/>
  <c r="J245" i="7" s="1"/>
  <c r="J122" i="7" s="1"/>
  <c r="J247" i="7"/>
  <c r="P247" i="7"/>
  <c r="R247" i="7"/>
  <c r="T247" i="7"/>
  <c r="T245" i="7" s="1"/>
  <c r="BE247" i="7"/>
  <c r="BF247" i="7"/>
  <c r="BG247" i="7"/>
  <c r="BH247" i="7"/>
  <c r="BI247" i="7"/>
  <c r="BK247" i="7"/>
  <c r="J250" i="7"/>
  <c r="P250" i="7"/>
  <c r="R250" i="7"/>
  <c r="R249" i="7" s="1"/>
  <c r="T250" i="7"/>
  <c r="BE250" i="7"/>
  <c r="BF250" i="7"/>
  <c r="BG250" i="7"/>
  <c r="BH250" i="7"/>
  <c r="BI250" i="7"/>
  <c r="BK250" i="7"/>
  <c r="J251" i="7"/>
  <c r="P251" i="7"/>
  <c r="R251" i="7"/>
  <c r="T251" i="7"/>
  <c r="BE251" i="7"/>
  <c r="BF251" i="7"/>
  <c r="BG251" i="7"/>
  <c r="BH251" i="7"/>
  <c r="BI251" i="7"/>
  <c r="BK251" i="7"/>
  <c r="BK249" i="7" s="1"/>
  <c r="J252" i="7"/>
  <c r="P252" i="7"/>
  <c r="R252" i="7"/>
  <c r="T252" i="7"/>
  <c r="BE252" i="7"/>
  <c r="BF252" i="7"/>
  <c r="BG252" i="7"/>
  <c r="BH252" i="7"/>
  <c r="BI252" i="7"/>
  <c r="BK252" i="7"/>
  <c r="J253" i="7"/>
  <c r="P253" i="7"/>
  <c r="R253" i="7"/>
  <c r="T253" i="7"/>
  <c r="BE253" i="7"/>
  <c r="BF253" i="7"/>
  <c r="BG253" i="7"/>
  <c r="BH253" i="7"/>
  <c r="BI253" i="7"/>
  <c r="BK253" i="7"/>
  <c r="J254" i="7"/>
  <c r="P254" i="7"/>
  <c r="R254" i="7"/>
  <c r="T254" i="7"/>
  <c r="BE254" i="7"/>
  <c r="BF254" i="7"/>
  <c r="BG254" i="7"/>
  <c r="BH254" i="7"/>
  <c r="BI254" i="7"/>
  <c r="BK254" i="7"/>
  <c r="J255" i="7"/>
  <c r="P255" i="7"/>
  <c r="R255" i="7"/>
  <c r="T255" i="7"/>
  <c r="BE255" i="7"/>
  <c r="BF255" i="7"/>
  <c r="BG255" i="7"/>
  <c r="BH255" i="7"/>
  <c r="BI255" i="7"/>
  <c r="BK255" i="7"/>
  <c r="T256" i="7"/>
  <c r="J257" i="7"/>
  <c r="P257" i="7"/>
  <c r="P256" i="7" s="1"/>
  <c r="R257" i="7"/>
  <c r="T257" i="7"/>
  <c r="BE257" i="7"/>
  <c r="BF257" i="7"/>
  <c r="BG257" i="7"/>
  <c r="BH257" i="7"/>
  <c r="BI257" i="7"/>
  <c r="BK257" i="7"/>
  <c r="BK256" i="7" s="1"/>
  <c r="J256" i="7" s="1"/>
  <c r="J125" i="7" s="1"/>
  <c r="J258" i="7"/>
  <c r="P258" i="7"/>
  <c r="R258" i="7"/>
  <c r="T258" i="7"/>
  <c r="BE258" i="7"/>
  <c r="BF258" i="7"/>
  <c r="BG258" i="7"/>
  <c r="BH258" i="7"/>
  <c r="BI258" i="7"/>
  <c r="BK258" i="7"/>
  <c r="J259" i="7"/>
  <c r="P259" i="7"/>
  <c r="R259" i="7"/>
  <c r="T259" i="7"/>
  <c r="BE259" i="7"/>
  <c r="BF259" i="7"/>
  <c r="BG259" i="7"/>
  <c r="BH259" i="7"/>
  <c r="BI259" i="7"/>
  <c r="BK259" i="7"/>
  <c r="J260" i="7"/>
  <c r="P260" i="7"/>
  <c r="R260" i="7"/>
  <c r="T260" i="7"/>
  <c r="BE260" i="7"/>
  <c r="BF260" i="7"/>
  <c r="BG260" i="7"/>
  <c r="BH260" i="7"/>
  <c r="BI260" i="7"/>
  <c r="BK260" i="7"/>
  <c r="J261" i="7"/>
  <c r="P261" i="7"/>
  <c r="R261" i="7"/>
  <c r="T261" i="7"/>
  <c r="BE261" i="7"/>
  <c r="BF261" i="7"/>
  <c r="BG261" i="7"/>
  <c r="BH261" i="7"/>
  <c r="BI261" i="7"/>
  <c r="BK261" i="7"/>
  <c r="J262" i="7"/>
  <c r="P262" i="7"/>
  <c r="R262" i="7"/>
  <c r="T262" i="7"/>
  <c r="BE262" i="7"/>
  <c r="BF262" i="7"/>
  <c r="BG262" i="7"/>
  <c r="BH262" i="7"/>
  <c r="BI262" i="7"/>
  <c r="BK262" i="7"/>
  <c r="R263" i="7"/>
  <c r="J264" i="7"/>
  <c r="P264" i="7"/>
  <c r="R264" i="7"/>
  <c r="T264" i="7"/>
  <c r="BE264" i="7"/>
  <c r="BF264" i="7"/>
  <c r="BG264" i="7"/>
  <c r="BH264" i="7"/>
  <c r="BI264" i="7"/>
  <c r="BK264" i="7"/>
  <c r="J265" i="7"/>
  <c r="P265" i="7"/>
  <c r="R265" i="7"/>
  <c r="T265" i="7"/>
  <c r="BE265" i="7"/>
  <c r="BF265" i="7"/>
  <c r="BG265" i="7"/>
  <c r="BH265" i="7"/>
  <c r="BI265" i="7"/>
  <c r="BK265" i="7"/>
  <c r="J266" i="7"/>
  <c r="P266" i="7"/>
  <c r="R266" i="7"/>
  <c r="T266" i="7"/>
  <c r="BE266" i="7"/>
  <c r="BF266" i="7"/>
  <c r="BG266" i="7"/>
  <c r="BH266" i="7"/>
  <c r="BI266" i="7"/>
  <c r="BK266" i="7"/>
  <c r="J267" i="7"/>
  <c r="P267" i="7"/>
  <c r="R267" i="7"/>
  <c r="T267" i="7"/>
  <c r="BE267" i="7"/>
  <c r="BF267" i="7"/>
  <c r="BG267" i="7"/>
  <c r="BH267" i="7"/>
  <c r="BI267" i="7"/>
  <c r="BK267" i="7"/>
  <c r="J268" i="7"/>
  <c r="P268" i="7"/>
  <c r="R268" i="7"/>
  <c r="T268" i="7"/>
  <c r="BE268" i="7"/>
  <c r="BF268" i="7"/>
  <c r="BG268" i="7"/>
  <c r="BH268" i="7"/>
  <c r="BI268" i="7"/>
  <c r="BK268" i="7"/>
  <c r="J269" i="7"/>
  <c r="P269" i="7"/>
  <c r="R269" i="7"/>
  <c r="T269" i="7"/>
  <c r="BE269" i="7"/>
  <c r="BF269" i="7"/>
  <c r="BG269" i="7"/>
  <c r="BH269" i="7"/>
  <c r="BI269" i="7"/>
  <c r="BK269" i="7"/>
  <c r="P270" i="7"/>
  <c r="J271" i="7"/>
  <c r="P271" i="7"/>
  <c r="R271" i="7"/>
  <c r="T271" i="7"/>
  <c r="T270" i="7" s="1"/>
  <c r="BE271" i="7"/>
  <c r="BF271" i="7"/>
  <c r="BG271" i="7"/>
  <c r="BH271" i="7"/>
  <c r="BI271" i="7"/>
  <c r="BK271" i="7"/>
  <c r="BK270" i="7" s="1"/>
  <c r="J270" i="7" s="1"/>
  <c r="J127" i="7" s="1"/>
  <c r="J272" i="7"/>
  <c r="P272" i="7"/>
  <c r="R272" i="7"/>
  <c r="R270" i="7" s="1"/>
  <c r="T272" i="7"/>
  <c r="BE272" i="7"/>
  <c r="BF272" i="7"/>
  <c r="BG272" i="7"/>
  <c r="BH272" i="7"/>
  <c r="BI272" i="7"/>
  <c r="BK272" i="7"/>
  <c r="J274" i="7"/>
  <c r="P274" i="7"/>
  <c r="R274" i="7"/>
  <c r="R273" i="7" s="1"/>
  <c r="T274" i="7"/>
  <c r="T273" i="7" s="1"/>
  <c r="BE274" i="7"/>
  <c r="BF274" i="7"/>
  <c r="BG274" i="7"/>
  <c r="BH274" i="7"/>
  <c r="BI274" i="7"/>
  <c r="BK274" i="7"/>
  <c r="J275" i="7"/>
  <c r="P275" i="7"/>
  <c r="P273" i="7" s="1"/>
  <c r="R275" i="7"/>
  <c r="T275" i="7"/>
  <c r="BE275" i="7"/>
  <c r="BF275" i="7"/>
  <c r="BG275" i="7"/>
  <c r="BH275" i="7"/>
  <c r="BI275" i="7"/>
  <c r="BK275" i="7"/>
  <c r="BK273" i="7" s="1"/>
  <c r="J273" i="7" s="1"/>
  <c r="J128" i="7" s="1"/>
  <c r="T276" i="7"/>
  <c r="J277" i="7"/>
  <c r="P277" i="7"/>
  <c r="P276" i="7" s="1"/>
  <c r="R277" i="7"/>
  <c r="T277" i="7"/>
  <c r="BE277" i="7"/>
  <c r="BF277" i="7"/>
  <c r="BG277" i="7"/>
  <c r="BH277" i="7"/>
  <c r="BI277" i="7"/>
  <c r="BK277" i="7"/>
  <c r="BK276" i="7" s="1"/>
  <c r="J276" i="7" s="1"/>
  <c r="J129" i="7" s="1"/>
  <c r="J279" i="7"/>
  <c r="P279" i="7"/>
  <c r="R279" i="7"/>
  <c r="T279" i="7"/>
  <c r="BE279" i="7"/>
  <c r="BF279" i="7"/>
  <c r="BG279" i="7"/>
  <c r="BH279" i="7"/>
  <c r="BI279" i="7"/>
  <c r="BK279" i="7"/>
  <c r="J280" i="7"/>
  <c r="P280" i="7"/>
  <c r="R280" i="7"/>
  <c r="T280" i="7"/>
  <c r="BE280" i="7"/>
  <c r="BF280" i="7"/>
  <c r="BG280" i="7"/>
  <c r="BH280" i="7"/>
  <c r="BI280" i="7"/>
  <c r="BK280" i="7"/>
  <c r="J282" i="7"/>
  <c r="P282" i="7"/>
  <c r="R282" i="7"/>
  <c r="T282" i="7"/>
  <c r="BE282" i="7"/>
  <c r="BF282" i="7"/>
  <c r="BG282" i="7"/>
  <c r="BH282" i="7"/>
  <c r="BI282" i="7"/>
  <c r="BK282" i="7"/>
  <c r="J283" i="7"/>
  <c r="P283" i="7"/>
  <c r="R283" i="7"/>
  <c r="T283" i="7"/>
  <c r="BE283" i="7"/>
  <c r="BF283" i="7"/>
  <c r="BG283" i="7"/>
  <c r="BH283" i="7"/>
  <c r="BI283" i="7"/>
  <c r="BK283" i="7"/>
  <c r="J285" i="7"/>
  <c r="P285" i="7"/>
  <c r="R285" i="7"/>
  <c r="T285" i="7"/>
  <c r="BE285" i="7"/>
  <c r="BF285" i="7"/>
  <c r="BG285" i="7"/>
  <c r="BH285" i="7"/>
  <c r="BI285" i="7"/>
  <c r="BK285" i="7"/>
  <c r="J286" i="7"/>
  <c r="P286" i="7"/>
  <c r="R286" i="7"/>
  <c r="T286" i="7"/>
  <c r="BE286" i="7"/>
  <c r="BF286" i="7"/>
  <c r="BG286" i="7"/>
  <c r="BH286" i="7"/>
  <c r="BI286" i="7"/>
  <c r="BK286" i="7"/>
  <c r="T288" i="7"/>
  <c r="T287" i="7" s="1"/>
  <c r="J289" i="7"/>
  <c r="P289" i="7"/>
  <c r="P288" i="7" s="1"/>
  <c r="R289" i="7"/>
  <c r="R288" i="7" s="1"/>
  <c r="T289" i="7"/>
  <c r="BE289" i="7"/>
  <c r="BF289" i="7"/>
  <c r="BG289" i="7"/>
  <c r="BH289" i="7"/>
  <c r="BI289" i="7"/>
  <c r="BK289" i="7"/>
  <c r="BK288" i="7" s="1"/>
  <c r="J288" i="7" s="1"/>
  <c r="J131" i="7" s="1"/>
  <c r="P290" i="7"/>
  <c r="BK290" i="7"/>
  <c r="J290" i="7" s="1"/>
  <c r="J132" i="7" s="1"/>
  <c r="J291" i="7"/>
  <c r="P291" i="7"/>
  <c r="R291" i="7"/>
  <c r="R290" i="7" s="1"/>
  <c r="T291" i="7"/>
  <c r="T290" i="7" s="1"/>
  <c r="BE291" i="7"/>
  <c r="BF291" i="7"/>
  <c r="BG291" i="7"/>
  <c r="BH291" i="7"/>
  <c r="BI291" i="7"/>
  <c r="BK291" i="7"/>
  <c r="P292" i="7"/>
  <c r="R292" i="7"/>
  <c r="J293" i="7"/>
  <c r="P293" i="7"/>
  <c r="R293" i="7"/>
  <c r="T293" i="7"/>
  <c r="T292" i="7" s="1"/>
  <c r="BE293" i="7"/>
  <c r="BF293" i="7"/>
  <c r="BG293" i="7"/>
  <c r="BH293" i="7"/>
  <c r="BI293" i="7"/>
  <c r="BK293" i="7"/>
  <c r="BK292" i="7" s="1"/>
  <c r="J292" i="7" s="1"/>
  <c r="J133" i="7" s="1"/>
  <c r="E7" i="6"/>
  <c r="J12" i="6"/>
  <c r="J14" i="6"/>
  <c r="E15" i="6"/>
  <c r="J15" i="6"/>
  <c r="J17" i="6"/>
  <c r="E18" i="6"/>
  <c r="F92" i="6" s="1"/>
  <c r="J18" i="6"/>
  <c r="J20" i="6"/>
  <c r="E21" i="6"/>
  <c r="J21" i="6"/>
  <c r="J23" i="6"/>
  <c r="E24" i="6"/>
  <c r="J24" i="6"/>
  <c r="J35" i="6"/>
  <c r="J36" i="6"/>
  <c r="J37" i="6"/>
  <c r="E85" i="6"/>
  <c r="E87" i="6"/>
  <c r="F89" i="6"/>
  <c r="J89" i="6"/>
  <c r="F91" i="6"/>
  <c r="J91" i="6"/>
  <c r="J92" i="6"/>
  <c r="E122" i="6"/>
  <c r="E124" i="6"/>
  <c r="F126" i="6"/>
  <c r="J126" i="6"/>
  <c r="F128" i="6"/>
  <c r="J128" i="6"/>
  <c r="J129" i="6"/>
  <c r="P134" i="6"/>
  <c r="T134" i="6"/>
  <c r="J135" i="6"/>
  <c r="P135" i="6"/>
  <c r="R135" i="6"/>
  <c r="R134" i="6" s="1"/>
  <c r="T135" i="6"/>
  <c r="BE135" i="6"/>
  <c r="BF135" i="6"/>
  <c r="J34" i="6" s="1"/>
  <c r="BG135" i="6"/>
  <c r="BH135" i="6"/>
  <c r="BI135" i="6"/>
  <c r="BK135" i="6"/>
  <c r="BK134" i="6" s="1"/>
  <c r="J136" i="6"/>
  <c r="P136" i="6"/>
  <c r="R136" i="6"/>
  <c r="T136" i="6"/>
  <c r="BE136" i="6"/>
  <c r="BF136" i="6"/>
  <c r="BG136" i="6"/>
  <c r="BH136" i="6"/>
  <c r="BI136" i="6"/>
  <c r="BK136" i="6"/>
  <c r="J138" i="6"/>
  <c r="P138" i="6"/>
  <c r="R138" i="6"/>
  <c r="T138" i="6"/>
  <c r="BE138" i="6"/>
  <c r="BF138" i="6"/>
  <c r="BG138" i="6"/>
  <c r="BH138" i="6"/>
  <c r="BI138" i="6"/>
  <c r="BK138" i="6"/>
  <c r="R139" i="6"/>
  <c r="J140" i="6"/>
  <c r="P140" i="6"/>
  <c r="P139" i="6" s="1"/>
  <c r="R140" i="6"/>
  <c r="T140" i="6"/>
  <c r="T139" i="6" s="1"/>
  <c r="BE140" i="6"/>
  <c r="BF140" i="6"/>
  <c r="BG140" i="6"/>
  <c r="BH140" i="6"/>
  <c r="BI140" i="6"/>
  <c r="BK140" i="6"/>
  <c r="BK139" i="6" s="1"/>
  <c r="J139" i="6" s="1"/>
  <c r="J99" i="6" s="1"/>
  <c r="J141" i="6"/>
  <c r="P141" i="6"/>
  <c r="R141" i="6"/>
  <c r="T141" i="6"/>
  <c r="BE141" i="6"/>
  <c r="BF141" i="6"/>
  <c r="BG141" i="6"/>
  <c r="BH141" i="6"/>
  <c r="BI141" i="6"/>
  <c r="BK141" i="6"/>
  <c r="P142" i="6"/>
  <c r="T142" i="6"/>
  <c r="J143" i="6"/>
  <c r="P143" i="6"/>
  <c r="R143" i="6"/>
  <c r="R142" i="6" s="1"/>
  <c r="T143" i="6"/>
  <c r="BE143" i="6"/>
  <c r="BF143" i="6"/>
  <c r="BG143" i="6"/>
  <c r="BH143" i="6"/>
  <c r="BI143" i="6"/>
  <c r="BK143" i="6"/>
  <c r="BK142" i="6" s="1"/>
  <c r="J142" i="6" s="1"/>
  <c r="J100" i="6" s="1"/>
  <c r="J145" i="6"/>
  <c r="P145" i="6"/>
  <c r="R145" i="6"/>
  <c r="T145" i="6"/>
  <c r="BE145" i="6"/>
  <c r="BF145" i="6"/>
  <c r="BG145" i="6"/>
  <c r="BH145" i="6"/>
  <c r="BI145" i="6"/>
  <c r="BK145" i="6"/>
  <c r="R146" i="6"/>
  <c r="J147" i="6"/>
  <c r="P147" i="6"/>
  <c r="P146" i="6" s="1"/>
  <c r="R147" i="6"/>
  <c r="T147" i="6"/>
  <c r="T146" i="6" s="1"/>
  <c r="BE147" i="6"/>
  <c r="BF147" i="6"/>
  <c r="BG147" i="6"/>
  <c r="BH147" i="6"/>
  <c r="BI147" i="6"/>
  <c r="BK147" i="6"/>
  <c r="J148" i="6"/>
  <c r="P148" i="6"/>
  <c r="R148" i="6"/>
  <c r="T148" i="6"/>
  <c r="BE148" i="6"/>
  <c r="BF148" i="6"/>
  <c r="BG148" i="6"/>
  <c r="BH148" i="6"/>
  <c r="BI148" i="6"/>
  <c r="BK148" i="6"/>
  <c r="BK146" i="6" s="1"/>
  <c r="J146" i="6" s="1"/>
  <c r="J101" i="6" s="1"/>
  <c r="P149" i="6"/>
  <c r="T149" i="6"/>
  <c r="J150" i="6"/>
  <c r="P150" i="6"/>
  <c r="R150" i="6"/>
  <c r="R149" i="6" s="1"/>
  <c r="T150" i="6"/>
  <c r="BE150" i="6"/>
  <c r="BF150" i="6"/>
  <c r="BG150" i="6"/>
  <c r="BH150" i="6"/>
  <c r="BI150" i="6"/>
  <c r="BK150" i="6"/>
  <c r="J151" i="6"/>
  <c r="P151" i="6"/>
  <c r="R151" i="6"/>
  <c r="T151" i="6"/>
  <c r="BE151" i="6"/>
  <c r="BF151" i="6"/>
  <c r="BG151" i="6"/>
  <c r="BH151" i="6"/>
  <c r="BI151" i="6"/>
  <c r="BK151" i="6"/>
  <c r="BK149" i="6" s="1"/>
  <c r="J149" i="6" s="1"/>
  <c r="J102" i="6" s="1"/>
  <c r="P153" i="6"/>
  <c r="T153" i="6"/>
  <c r="J154" i="6"/>
  <c r="P154" i="6"/>
  <c r="R154" i="6"/>
  <c r="R153" i="6" s="1"/>
  <c r="T154" i="6"/>
  <c r="BE154" i="6"/>
  <c r="BF154" i="6"/>
  <c r="BG154" i="6"/>
  <c r="BH154" i="6"/>
  <c r="BI154" i="6"/>
  <c r="BK154" i="6"/>
  <c r="BK153" i="6" s="1"/>
  <c r="J155" i="6"/>
  <c r="P155" i="6"/>
  <c r="R155" i="6"/>
  <c r="T155" i="6"/>
  <c r="BE155" i="6"/>
  <c r="BF155" i="6"/>
  <c r="BG155" i="6"/>
  <c r="BH155" i="6"/>
  <c r="BI155" i="6"/>
  <c r="BK155" i="6"/>
  <c r="R156" i="6"/>
  <c r="J157" i="6"/>
  <c r="P157" i="6"/>
  <c r="P156" i="6" s="1"/>
  <c r="R157" i="6"/>
  <c r="T157" i="6"/>
  <c r="T156" i="6" s="1"/>
  <c r="BE157" i="6"/>
  <c r="BF157" i="6"/>
  <c r="BG157" i="6"/>
  <c r="BH157" i="6"/>
  <c r="BI157" i="6"/>
  <c r="BK157" i="6"/>
  <c r="J158" i="6"/>
  <c r="P158" i="6"/>
  <c r="R158" i="6"/>
  <c r="T158" i="6"/>
  <c r="BE158" i="6"/>
  <c r="BF158" i="6"/>
  <c r="BG158" i="6"/>
  <c r="BH158" i="6"/>
  <c r="BI158" i="6"/>
  <c r="BK158" i="6"/>
  <c r="BK156" i="6" s="1"/>
  <c r="J156" i="6" s="1"/>
  <c r="J105" i="6" s="1"/>
  <c r="J159" i="6"/>
  <c r="P159" i="6"/>
  <c r="R159" i="6"/>
  <c r="T159" i="6"/>
  <c r="BE159" i="6"/>
  <c r="BF159" i="6"/>
  <c r="BG159" i="6"/>
  <c r="BH159" i="6"/>
  <c r="BI159" i="6"/>
  <c r="BK159" i="6"/>
  <c r="J160" i="6"/>
  <c r="P160" i="6"/>
  <c r="R160" i="6"/>
  <c r="T160" i="6"/>
  <c r="BE160" i="6"/>
  <c r="BF160" i="6"/>
  <c r="BG160" i="6"/>
  <c r="BH160" i="6"/>
  <c r="BI160" i="6"/>
  <c r="BK160" i="6"/>
  <c r="J161" i="6"/>
  <c r="P161" i="6"/>
  <c r="R161" i="6"/>
  <c r="T161" i="6"/>
  <c r="BE161" i="6"/>
  <c r="BF161" i="6"/>
  <c r="BG161" i="6"/>
  <c r="BH161" i="6"/>
  <c r="BI161" i="6"/>
  <c r="BK161" i="6"/>
  <c r="P162" i="6"/>
  <c r="T162" i="6"/>
  <c r="J163" i="6"/>
  <c r="P163" i="6"/>
  <c r="R163" i="6"/>
  <c r="R162" i="6" s="1"/>
  <c r="T163" i="6"/>
  <c r="BE163" i="6"/>
  <c r="BF163" i="6"/>
  <c r="BG163" i="6"/>
  <c r="BH163" i="6"/>
  <c r="BI163" i="6"/>
  <c r="BK163" i="6"/>
  <c r="BK162" i="6" s="1"/>
  <c r="J162" i="6" s="1"/>
  <c r="J106" i="6" s="1"/>
  <c r="J164" i="6"/>
  <c r="P164" i="6"/>
  <c r="R164" i="6"/>
  <c r="T164" i="6"/>
  <c r="BE164" i="6"/>
  <c r="BF164" i="6"/>
  <c r="BG164" i="6"/>
  <c r="BH164" i="6"/>
  <c r="BI164" i="6"/>
  <c r="BK164" i="6"/>
  <c r="J165" i="6"/>
  <c r="P165" i="6"/>
  <c r="R165" i="6"/>
  <c r="T165" i="6"/>
  <c r="BE165" i="6"/>
  <c r="BF165" i="6"/>
  <c r="BG165" i="6"/>
  <c r="BH165" i="6"/>
  <c r="BI165" i="6"/>
  <c r="BK165" i="6"/>
  <c r="J166" i="6"/>
  <c r="P166" i="6"/>
  <c r="R166" i="6"/>
  <c r="T166" i="6"/>
  <c r="BE166" i="6"/>
  <c r="BF166" i="6"/>
  <c r="BG166" i="6"/>
  <c r="BH166" i="6"/>
  <c r="BI166" i="6"/>
  <c r="BK166" i="6"/>
  <c r="J167" i="6"/>
  <c r="P167" i="6"/>
  <c r="R167" i="6"/>
  <c r="T167" i="6"/>
  <c r="BE167" i="6"/>
  <c r="BF167" i="6"/>
  <c r="BG167" i="6"/>
  <c r="BH167" i="6"/>
  <c r="BI167" i="6"/>
  <c r="BK167" i="6"/>
  <c r="J168" i="6"/>
  <c r="P168" i="6"/>
  <c r="R168" i="6"/>
  <c r="T168" i="6"/>
  <c r="BE168" i="6"/>
  <c r="BF168" i="6"/>
  <c r="BG168" i="6"/>
  <c r="BH168" i="6"/>
  <c r="BI168" i="6"/>
  <c r="BK168" i="6"/>
  <c r="R169" i="6"/>
  <c r="J170" i="6"/>
  <c r="P170" i="6"/>
  <c r="P169" i="6" s="1"/>
  <c r="R170" i="6"/>
  <c r="T170" i="6"/>
  <c r="T169" i="6" s="1"/>
  <c r="BE170" i="6"/>
  <c r="BF170" i="6"/>
  <c r="BG170" i="6"/>
  <c r="BH170" i="6"/>
  <c r="BI170" i="6"/>
  <c r="BK170" i="6"/>
  <c r="J171" i="6"/>
  <c r="P171" i="6"/>
  <c r="R171" i="6"/>
  <c r="T171" i="6"/>
  <c r="BE171" i="6"/>
  <c r="BF171" i="6"/>
  <c r="BG171" i="6"/>
  <c r="BH171" i="6"/>
  <c r="BI171" i="6"/>
  <c r="BK171" i="6"/>
  <c r="BK169" i="6" s="1"/>
  <c r="J169" i="6" s="1"/>
  <c r="J107" i="6" s="1"/>
  <c r="P172" i="6"/>
  <c r="T172" i="6"/>
  <c r="J173" i="6"/>
  <c r="P173" i="6"/>
  <c r="R173" i="6"/>
  <c r="R172" i="6" s="1"/>
  <c r="T173" i="6"/>
  <c r="BE173" i="6"/>
  <c r="BF173" i="6"/>
  <c r="BG173" i="6"/>
  <c r="BH173" i="6"/>
  <c r="BI173" i="6"/>
  <c r="BK173" i="6"/>
  <c r="J175" i="6"/>
  <c r="P175" i="6"/>
  <c r="R175" i="6"/>
  <c r="T175" i="6"/>
  <c r="BE175" i="6"/>
  <c r="BF175" i="6"/>
  <c r="BG175" i="6"/>
  <c r="BH175" i="6"/>
  <c r="BI175" i="6"/>
  <c r="BK175" i="6"/>
  <c r="BK172" i="6" s="1"/>
  <c r="J172" i="6" s="1"/>
  <c r="J108" i="6" s="1"/>
  <c r="J176" i="6"/>
  <c r="P176" i="6"/>
  <c r="R176" i="6"/>
  <c r="T176" i="6"/>
  <c r="BE176" i="6"/>
  <c r="BF176" i="6"/>
  <c r="BG176" i="6"/>
  <c r="BH176" i="6"/>
  <c r="BI176" i="6"/>
  <c r="BK176" i="6"/>
  <c r="J178" i="6"/>
  <c r="P178" i="6"/>
  <c r="R178" i="6"/>
  <c r="T178" i="6"/>
  <c r="BE178" i="6"/>
  <c r="BF178" i="6"/>
  <c r="BG178" i="6"/>
  <c r="BH178" i="6"/>
  <c r="BI178" i="6"/>
  <c r="BK178" i="6"/>
  <c r="J179" i="6"/>
  <c r="P179" i="6"/>
  <c r="R179" i="6"/>
  <c r="T179" i="6"/>
  <c r="BE179" i="6"/>
  <c r="BF179" i="6"/>
  <c r="BG179" i="6"/>
  <c r="BH179" i="6"/>
  <c r="BI179" i="6"/>
  <c r="BK179" i="6"/>
  <c r="J181" i="6"/>
  <c r="P181" i="6"/>
  <c r="R181" i="6"/>
  <c r="T181" i="6"/>
  <c r="BE181" i="6"/>
  <c r="BF181" i="6"/>
  <c r="BG181" i="6"/>
  <c r="BH181" i="6"/>
  <c r="BI181" i="6"/>
  <c r="BK181" i="6"/>
  <c r="J182" i="6"/>
  <c r="P182" i="6"/>
  <c r="R182" i="6"/>
  <c r="T182" i="6"/>
  <c r="BE182" i="6"/>
  <c r="BF182" i="6"/>
  <c r="BG182" i="6"/>
  <c r="BH182" i="6"/>
  <c r="BI182" i="6"/>
  <c r="BK182" i="6"/>
  <c r="P184" i="6"/>
  <c r="P183" i="6" s="1"/>
  <c r="T184" i="6"/>
  <c r="J185" i="6"/>
  <c r="P185" i="6"/>
  <c r="R185" i="6"/>
  <c r="R184" i="6" s="1"/>
  <c r="T185" i="6"/>
  <c r="BE185" i="6"/>
  <c r="BF185" i="6"/>
  <c r="BG185" i="6"/>
  <c r="BH185" i="6"/>
  <c r="BI185" i="6"/>
  <c r="BK185" i="6"/>
  <c r="BK184" i="6" s="1"/>
  <c r="R186" i="6"/>
  <c r="BK186" i="6"/>
  <c r="J186" i="6" s="1"/>
  <c r="J111" i="6" s="1"/>
  <c r="J187" i="6"/>
  <c r="P187" i="6"/>
  <c r="P186" i="6" s="1"/>
  <c r="R187" i="6"/>
  <c r="T187" i="6"/>
  <c r="T186" i="6" s="1"/>
  <c r="BE187" i="6"/>
  <c r="BF187" i="6"/>
  <c r="BG187" i="6"/>
  <c r="BH187" i="6"/>
  <c r="BI187" i="6"/>
  <c r="BK187" i="6"/>
  <c r="P188" i="6"/>
  <c r="T188" i="6"/>
  <c r="J189" i="6"/>
  <c r="P189" i="6"/>
  <c r="R189" i="6"/>
  <c r="R188" i="6" s="1"/>
  <c r="T189" i="6"/>
  <c r="BE189" i="6"/>
  <c r="BF189" i="6"/>
  <c r="BG189" i="6"/>
  <c r="BH189" i="6"/>
  <c r="BI189" i="6"/>
  <c r="BK189" i="6"/>
  <c r="BK188" i="6" s="1"/>
  <c r="J188" i="6" s="1"/>
  <c r="J112" i="6" s="1"/>
  <c r="E7" i="5"/>
  <c r="E86" i="5" s="1"/>
  <c r="J12" i="5"/>
  <c r="J14" i="5"/>
  <c r="E15" i="5"/>
  <c r="J15" i="5"/>
  <c r="J17" i="5"/>
  <c r="E18" i="5"/>
  <c r="F93" i="5" s="1"/>
  <c r="J18" i="5"/>
  <c r="J20" i="5"/>
  <c r="E21" i="5"/>
  <c r="J21" i="5"/>
  <c r="J23" i="5"/>
  <c r="E24" i="5"/>
  <c r="J57" i="5" s="1"/>
  <c r="J24" i="5"/>
  <c r="J31" i="5"/>
  <c r="F36" i="5"/>
  <c r="J36" i="5"/>
  <c r="F37" i="5"/>
  <c r="J37" i="5"/>
  <c r="F38" i="5"/>
  <c r="J38" i="5"/>
  <c r="F39" i="5"/>
  <c r="J39" i="5"/>
  <c r="E50" i="5"/>
  <c r="E52" i="5"/>
  <c r="F54" i="5"/>
  <c r="J54" i="5"/>
  <c r="F56" i="5"/>
  <c r="J56" i="5"/>
  <c r="F57" i="5"/>
  <c r="E88" i="5"/>
  <c r="F90" i="5"/>
  <c r="J90" i="5"/>
  <c r="F92" i="5"/>
  <c r="J92" i="5"/>
  <c r="J93" i="5"/>
  <c r="J99" i="5"/>
  <c r="J98" i="5" s="1"/>
  <c r="J100" i="5"/>
  <c r="J101" i="5"/>
  <c r="J103" i="5"/>
  <c r="J102" i="5" s="1"/>
  <c r="J64" i="5" s="1"/>
  <c r="J104" i="5"/>
  <c r="J105" i="5"/>
  <c r="J107" i="5"/>
  <c r="J106" i="5" s="1"/>
  <c r="J65" i="5" s="1"/>
  <c r="J109" i="5"/>
  <c r="J108" i="5" s="1"/>
  <c r="J66" i="5" s="1"/>
  <c r="J110" i="5"/>
  <c r="J112" i="5"/>
  <c r="J113" i="5"/>
  <c r="J111" i="5" s="1"/>
  <c r="J67" i="5" s="1"/>
  <c r="J114" i="5"/>
  <c r="J115" i="5"/>
  <c r="J116" i="5"/>
  <c r="J117" i="5"/>
  <c r="J119" i="5"/>
  <c r="J118" i="5" s="1"/>
  <c r="J68" i="5" s="1"/>
  <c r="J121" i="5"/>
  <c r="J120" i="5" s="1"/>
  <c r="J69" i="5" s="1"/>
  <c r="J122" i="5"/>
  <c r="J123" i="5"/>
  <c r="J124" i="5"/>
  <c r="J125" i="5"/>
  <c r="J127" i="5"/>
  <c r="J126" i="5" s="1"/>
  <c r="J70" i="5" s="1"/>
  <c r="J128" i="5"/>
  <c r="J129" i="5"/>
  <c r="J71" i="5" s="1"/>
  <c r="J130" i="5"/>
  <c r="J132" i="5"/>
  <c r="J133" i="5"/>
  <c r="J131" i="5" s="1"/>
  <c r="J72" i="5" s="1"/>
  <c r="J134" i="5"/>
  <c r="J135" i="5"/>
  <c r="E7" i="4"/>
  <c r="J12" i="4"/>
  <c r="J86" i="4" s="1"/>
  <c r="J14" i="4"/>
  <c r="E15" i="4"/>
  <c r="F56" i="4" s="1"/>
  <c r="J15" i="4"/>
  <c r="J17" i="4"/>
  <c r="E18" i="4"/>
  <c r="J18" i="4"/>
  <c r="J20" i="4"/>
  <c r="E21" i="4"/>
  <c r="J56" i="4" s="1"/>
  <c r="J21" i="4"/>
  <c r="J23" i="4"/>
  <c r="E24" i="4"/>
  <c r="J24" i="4"/>
  <c r="J31" i="4"/>
  <c r="F37" i="4"/>
  <c r="J37" i="4"/>
  <c r="F38" i="4"/>
  <c r="J38" i="4"/>
  <c r="F39" i="4"/>
  <c r="J39" i="4"/>
  <c r="E50" i="4"/>
  <c r="E52" i="4"/>
  <c r="F54" i="4"/>
  <c r="J54" i="4"/>
  <c r="F57" i="4"/>
  <c r="J57" i="4"/>
  <c r="J64" i="4"/>
  <c r="E82" i="4"/>
  <c r="E84" i="4"/>
  <c r="F86" i="4"/>
  <c r="F88" i="4"/>
  <c r="F89" i="4"/>
  <c r="J89" i="4"/>
  <c r="J94" i="4"/>
  <c r="J63" i="4" s="1"/>
  <c r="J95" i="4"/>
  <c r="J96" i="4"/>
  <c r="J97" i="4"/>
  <c r="J98" i="4"/>
  <c r="J66" i="4" s="1"/>
  <c r="J99" i="4"/>
  <c r="J102" i="4"/>
  <c r="J101" i="4" s="1"/>
  <c r="J104" i="4"/>
  <c r="J103" i="4" s="1"/>
  <c r="J65" i="4" s="1"/>
  <c r="J105" i="4"/>
  <c r="J106" i="4"/>
  <c r="E7" i="3"/>
  <c r="J12" i="3"/>
  <c r="J82" i="3" s="1"/>
  <c r="J14" i="3"/>
  <c r="E15" i="3"/>
  <c r="F56" i="3" s="1"/>
  <c r="J15" i="3"/>
  <c r="J17" i="3"/>
  <c r="E18" i="3"/>
  <c r="J18" i="3"/>
  <c r="J20" i="3"/>
  <c r="E21" i="3"/>
  <c r="J84" i="3" s="1"/>
  <c r="J21" i="3"/>
  <c r="J23" i="3"/>
  <c r="E24" i="3"/>
  <c r="J24" i="3"/>
  <c r="J31" i="3"/>
  <c r="F37" i="3"/>
  <c r="J37" i="3"/>
  <c r="F38" i="3"/>
  <c r="J38" i="3"/>
  <c r="F39" i="3"/>
  <c r="J39" i="3"/>
  <c r="E50" i="3"/>
  <c r="E52" i="3"/>
  <c r="F54" i="3"/>
  <c r="J54" i="3"/>
  <c r="J56" i="3"/>
  <c r="F57" i="3"/>
  <c r="J57" i="3"/>
  <c r="E78" i="3"/>
  <c r="E80" i="3"/>
  <c r="F82" i="3"/>
  <c r="F84" i="3"/>
  <c r="F85" i="3"/>
  <c r="J85" i="3"/>
  <c r="J91" i="3"/>
  <c r="J93" i="3"/>
  <c r="J90" i="3" s="1"/>
  <c r="J95" i="3"/>
  <c r="J97" i="3"/>
  <c r="J99" i="3"/>
  <c r="J102" i="3"/>
  <c r="J104" i="3"/>
  <c r="J106" i="3"/>
  <c r="J108" i="3"/>
  <c r="J101" i="3" s="1"/>
  <c r="J64" i="3" s="1"/>
  <c r="J110" i="3"/>
  <c r="J112" i="3"/>
  <c r="J114" i="3"/>
  <c r="J116" i="3"/>
  <c r="J118" i="3"/>
  <c r="J120" i="3"/>
  <c r="J121" i="3"/>
  <c r="AJ26" i="2"/>
  <c r="V33" i="2"/>
  <c r="V34" i="2"/>
  <c r="V35" i="2"/>
  <c r="K46" i="2"/>
  <c r="K47" i="2"/>
  <c r="K49" i="2"/>
  <c r="AL49" i="2"/>
  <c r="K51" i="2"/>
  <c r="AL51" i="2"/>
  <c r="K52" i="2"/>
  <c r="AL52" i="2"/>
  <c r="F84" i="15" l="1"/>
  <c r="F99" i="14"/>
  <c r="F56" i="13"/>
  <c r="R183" i="6"/>
  <c r="J62" i="4"/>
  <c r="J61" i="4" s="1"/>
  <c r="J184" i="6"/>
  <c r="J110" i="6" s="1"/>
  <c r="BK183" i="6"/>
  <c r="J183" i="6" s="1"/>
  <c r="J109" i="6" s="1"/>
  <c r="BK152" i="6"/>
  <c r="J152" i="6" s="1"/>
  <c r="J103" i="6" s="1"/>
  <c r="J153" i="6"/>
  <c r="J104" i="6" s="1"/>
  <c r="T133" i="6"/>
  <c r="BK154" i="7"/>
  <c r="J155" i="7"/>
  <c r="J98" i="7" s="1"/>
  <c r="J63" i="3"/>
  <c r="J62" i="3" s="1"/>
  <c r="J61" i="3" s="1"/>
  <c r="J89" i="3"/>
  <c r="J88" i="3" s="1"/>
  <c r="R152" i="6"/>
  <c r="R133" i="6"/>
  <c r="P133" i="6"/>
  <c r="J97" i="5"/>
  <c r="J96" i="5" s="1"/>
  <c r="J63" i="5"/>
  <c r="J62" i="5" s="1"/>
  <c r="J61" i="5" s="1"/>
  <c r="P152" i="6"/>
  <c r="J68" i="4"/>
  <c r="J67" i="4" s="1"/>
  <c r="J100" i="4"/>
  <c r="T183" i="6"/>
  <c r="T152" i="6"/>
  <c r="BK133" i="6"/>
  <c r="J134" i="6"/>
  <c r="J98" i="6" s="1"/>
  <c r="J249" i="7"/>
  <c r="J124" i="7" s="1"/>
  <c r="J143" i="8"/>
  <c r="J98" i="8" s="1"/>
  <c r="R180" i="10"/>
  <c r="R162" i="10"/>
  <c r="J93" i="4"/>
  <c r="J88" i="4"/>
  <c r="F36" i="6"/>
  <c r="F129" i="6"/>
  <c r="R287" i="7"/>
  <c r="BK287" i="7"/>
  <c r="J287" i="7" s="1"/>
  <c r="J130" i="7" s="1"/>
  <c r="R235" i="7"/>
  <c r="T183" i="7"/>
  <c r="F34" i="7"/>
  <c r="J89" i="7"/>
  <c r="J147" i="7"/>
  <c r="BK204" i="8"/>
  <c r="J204" i="8" s="1"/>
  <c r="J113" i="8" s="1"/>
  <c r="P204" i="8"/>
  <c r="F37" i="6"/>
  <c r="R223" i="7"/>
  <c r="F35" i="7"/>
  <c r="F37" i="7"/>
  <c r="F33" i="7"/>
  <c r="T246" i="8"/>
  <c r="F33" i="6"/>
  <c r="J33" i="6"/>
  <c r="F35" i="6"/>
  <c r="P287" i="7"/>
  <c r="R276" i="7"/>
  <c r="P217" i="7"/>
  <c r="T217" i="7"/>
  <c r="F34" i="6"/>
  <c r="T263" i="7"/>
  <c r="BK263" i="7"/>
  <c r="J263" i="7" s="1"/>
  <c r="J126" i="7" s="1"/>
  <c r="P263" i="7"/>
  <c r="R256" i="7"/>
  <c r="R248" i="7" s="1"/>
  <c r="P249" i="7"/>
  <c r="P248" i="7" s="1"/>
  <c r="T249" i="7"/>
  <c r="T248" i="7" s="1"/>
  <c r="R212" i="7"/>
  <c r="R204" i="7"/>
  <c r="R154" i="7" s="1"/>
  <c r="R153" i="7" s="1"/>
  <c r="BK200" i="7"/>
  <c r="J200" i="7" s="1"/>
  <c r="J112" i="7" s="1"/>
  <c r="P200" i="7"/>
  <c r="P154" i="7" s="1"/>
  <c r="P153" i="7" s="1"/>
  <c r="F36" i="7"/>
  <c r="T155" i="7"/>
  <c r="T154" i="7" s="1"/>
  <c r="T153" i="7" s="1"/>
  <c r="F35" i="8"/>
  <c r="T179" i="9"/>
  <c r="J133" i="9"/>
  <c r="J98" i="9" s="1"/>
  <c r="T232" i="8"/>
  <c r="R211" i="8"/>
  <c r="J198" i="8"/>
  <c r="J112" i="8" s="1"/>
  <c r="R143" i="8"/>
  <c r="R142" i="8" s="1"/>
  <c r="R179" i="9"/>
  <c r="BK179" i="9"/>
  <c r="J179" i="9" s="1"/>
  <c r="J107" i="9" s="1"/>
  <c r="T159" i="9"/>
  <c r="R156" i="9"/>
  <c r="R132" i="9" s="1"/>
  <c r="R131" i="9" s="1"/>
  <c r="T148" i="9"/>
  <c r="T132" i="9" s="1"/>
  <c r="T131" i="9" s="1"/>
  <c r="F35" i="9"/>
  <c r="J195" i="10"/>
  <c r="J112" i="10" s="1"/>
  <c r="BK194" i="10"/>
  <c r="J194" i="10" s="1"/>
  <c r="J111" i="10" s="1"/>
  <c r="R246" i="8"/>
  <c r="P243" i="8"/>
  <c r="T204" i="8"/>
  <c r="T197" i="8" s="1"/>
  <c r="R198" i="8"/>
  <c r="R197" i="8" s="1"/>
  <c r="BK179" i="8"/>
  <c r="J179" i="8" s="1"/>
  <c r="J107" i="8" s="1"/>
  <c r="P179" i="8"/>
  <c r="BK168" i="8"/>
  <c r="J168" i="8" s="1"/>
  <c r="J105" i="8" s="1"/>
  <c r="P168" i="8"/>
  <c r="P142" i="8" s="1"/>
  <c r="T146" i="8"/>
  <c r="T142" i="8" s="1"/>
  <c r="F34" i="8"/>
  <c r="P179" i="9"/>
  <c r="R175" i="9"/>
  <c r="BK167" i="9"/>
  <c r="J167" i="9" s="1"/>
  <c r="J105" i="9" s="1"/>
  <c r="P167" i="9"/>
  <c r="R160" i="9"/>
  <c r="R159" i="9" s="1"/>
  <c r="J34" i="9"/>
  <c r="J33" i="7"/>
  <c r="P232" i="8"/>
  <c r="P197" i="8" s="1"/>
  <c r="J33" i="8"/>
  <c r="F137" i="8"/>
  <c r="F91" i="8"/>
  <c r="P159" i="9"/>
  <c r="BK148" i="9"/>
  <c r="J148" i="9" s="1"/>
  <c r="J101" i="9" s="1"/>
  <c r="P148" i="9"/>
  <c r="P132" i="9" s="1"/>
  <c r="P131" i="9" s="1"/>
  <c r="R143" i="9"/>
  <c r="BK138" i="9"/>
  <c r="J138" i="9" s="1"/>
  <c r="J99" i="9" s="1"/>
  <c r="P138" i="9"/>
  <c r="F37" i="9"/>
  <c r="J33" i="9"/>
  <c r="F33" i="9"/>
  <c r="T194" i="10"/>
  <c r="T137" i="11"/>
  <c r="T136" i="11" s="1"/>
  <c r="J82" i="12"/>
  <c r="J163" i="12"/>
  <c r="J77" i="12"/>
  <c r="J76" i="12" s="1"/>
  <c r="J152" i="12"/>
  <c r="J63" i="12"/>
  <c r="J62" i="12" s="1"/>
  <c r="J108" i="12"/>
  <c r="J107" i="12" s="1"/>
  <c r="J63" i="20"/>
  <c r="P194" i="10"/>
  <c r="BK180" i="10"/>
  <c r="J180" i="10" s="1"/>
  <c r="J110" i="10" s="1"/>
  <c r="T162" i="10"/>
  <c r="P162" i="10"/>
  <c r="F35" i="10"/>
  <c r="R135" i="10"/>
  <c r="R134" i="10" s="1"/>
  <c r="F37" i="10"/>
  <c r="F33" i="10"/>
  <c r="R197" i="11"/>
  <c r="P197" i="11"/>
  <c r="J136" i="10"/>
  <c r="J98" i="10" s="1"/>
  <c r="BK135" i="10"/>
  <c r="F36" i="10"/>
  <c r="T135" i="10"/>
  <c r="T134" i="10" s="1"/>
  <c r="P135" i="10"/>
  <c r="J198" i="11"/>
  <c r="J114" i="11" s="1"/>
  <c r="BK197" i="11"/>
  <c r="J197" i="11" s="1"/>
  <c r="J113" i="11" s="1"/>
  <c r="J191" i="11"/>
  <c r="J112" i="11" s="1"/>
  <c r="BK190" i="11"/>
  <c r="J190" i="11" s="1"/>
  <c r="J111" i="11" s="1"/>
  <c r="J138" i="11"/>
  <c r="J98" i="11" s="1"/>
  <c r="BK137" i="11"/>
  <c r="P137" i="11"/>
  <c r="P136" i="11" s="1"/>
  <c r="F127" i="9"/>
  <c r="J163" i="10"/>
  <c r="J106" i="10" s="1"/>
  <c r="R137" i="11"/>
  <c r="R136" i="11" s="1"/>
  <c r="J80" i="12"/>
  <c r="E85" i="10"/>
  <c r="J34" i="10"/>
  <c r="AF64" i="2" s="1"/>
  <c r="J33" i="11"/>
  <c r="J141" i="13"/>
  <c r="J74" i="13" s="1"/>
  <c r="J56" i="14"/>
  <c r="J56" i="20"/>
  <c r="J84" i="20"/>
  <c r="J90" i="21"/>
  <c r="J89" i="21" s="1"/>
  <c r="J63" i="21"/>
  <c r="J62" i="21" s="1"/>
  <c r="J61" i="21" s="1"/>
  <c r="J57" i="15"/>
  <c r="J85" i="15"/>
  <c r="J97" i="17"/>
  <c r="J96" i="17" s="1"/>
  <c r="J100" i="18"/>
  <c r="J99" i="18" s="1"/>
  <c r="J63" i="18"/>
  <c r="J62" i="18" s="1"/>
  <c r="J61" i="18" s="1"/>
  <c r="J56" i="18"/>
  <c r="J95" i="18"/>
  <c r="J110" i="19"/>
  <c r="J70" i="19" s="1"/>
  <c r="J104" i="19"/>
  <c r="J68" i="19"/>
  <c r="J67" i="19" s="1"/>
  <c r="J33" i="10"/>
  <c r="J34" i="11"/>
  <c r="J56" i="12"/>
  <c r="J103" i="12"/>
  <c r="J54" i="12"/>
  <c r="J101" i="12"/>
  <c r="J154" i="13"/>
  <c r="J79" i="13" s="1"/>
  <c r="J149" i="13"/>
  <c r="J77" i="13" s="1"/>
  <c r="J128" i="13"/>
  <c r="J71" i="13" s="1"/>
  <c r="J63" i="13"/>
  <c r="J62" i="13" s="1"/>
  <c r="J61" i="13" s="1"/>
  <c r="J63" i="14"/>
  <c r="J62" i="14" s="1"/>
  <c r="J61" i="14" s="1"/>
  <c r="J103" i="14"/>
  <c r="J102" i="14" s="1"/>
  <c r="J63" i="15"/>
  <c r="J62" i="15" s="1"/>
  <c r="J61" i="15" s="1"/>
  <c r="J89" i="15"/>
  <c r="J88" i="15" s="1"/>
  <c r="J62" i="17"/>
  <c r="J61" i="17" s="1"/>
  <c r="J57" i="17"/>
  <c r="J93" i="17"/>
  <c r="E50" i="17"/>
  <c r="E86" i="17"/>
  <c r="F91" i="19"/>
  <c r="F57" i="19"/>
  <c r="J97" i="20"/>
  <c r="J64" i="20" s="1"/>
  <c r="F57" i="13"/>
  <c r="F100" i="13"/>
  <c r="J96" i="14"/>
  <c r="J54" i="14"/>
  <c r="E78" i="15"/>
  <c r="J63" i="16"/>
  <c r="J62" i="16" s="1"/>
  <c r="J61" i="16" s="1"/>
  <c r="J99" i="16"/>
  <c r="J98" i="16" s="1"/>
  <c r="F94" i="16"/>
  <c r="F56" i="16"/>
  <c r="J62" i="19"/>
  <c r="J61" i="19" s="1"/>
  <c r="J57" i="21"/>
  <c r="J86" i="21"/>
  <c r="J119" i="18"/>
  <c r="T141" i="8" l="1"/>
  <c r="P141" i="8"/>
  <c r="J75" i="19"/>
  <c r="J30" i="19"/>
  <c r="J32" i="19" s="1"/>
  <c r="J79" i="16"/>
  <c r="J30" i="16"/>
  <c r="J32" i="16" s="1"/>
  <c r="J135" i="10"/>
  <c r="J97" i="10" s="1"/>
  <c r="J89" i="20"/>
  <c r="J88" i="20" s="1"/>
  <c r="BK142" i="8"/>
  <c r="J154" i="7"/>
  <c r="J97" i="7" s="1"/>
  <c r="J30" i="17"/>
  <c r="J32" i="17" s="1"/>
  <c r="J77" i="17"/>
  <c r="J30" i="14"/>
  <c r="J32" i="14" s="1"/>
  <c r="J83" i="14"/>
  <c r="P134" i="10"/>
  <c r="J62" i="20"/>
  <c r="J61" i="20" s="1"/>
  <c r="BK159" i="9"/>
  <c r="J159" i="9" s="1"/>
  <c r="J103" i="9" s="1"/>
  <c r="BK197" i="8"/>
  <c r="J197" i="8" s="1"/>
  <c r="J111" i="8" s="1"/>
  <c r="J92" i="4"/>
  <c r="BK132" i="6"/>
  <c r="J132" i="6" s="1"/>
  <c r="J133" i="6"/>
  <c r="J97" i="6" s="1"/>
  <c r="T132" i="6"/>
  <c r="J84" i="13"/>
  <c r="J30" i="13"/>
  <c r="J32" i="13" s="1"/>
  <c r="J30" i="18"/>
  <c r="J32" i="18" s="1"/>
  <c r="J80" i="18"/>
  <c r="R141" i="8"/>
  <c r="P132" i="6"/>
  <c r="J30" i="3"/>
  <c r="J69" i="3"/>
  <c r="J30" i="4"/>
  <c r="J32" i="4" s="1"/>
  <c r="J73" i="4"/>
  <c r="J30" i="15"/>
  <c r="J32" i="15" s="1"/>
  <c r="J69" i="15"/>
  <c r="J104" i="13"/>
  <c r="J103" i="13" s="1"/>
  <c r="J30" i="21"/>
  <c r="J32" i="21" s="1"/>
  <c r="J70" i="21"/>
  <c r="J95" i="19"/>
  <c r="J94" i="19" s="1"/>
  <c r="BK162" i="10"/>
  <c r="J162" i="10" s="1"/>
  <c r="J105" i="10" s="1"/>
  <c r="BK136" i="11"/>
  <c r="J136" i="11" s="1"/>
  <c r="J137" i="11"/>
  <c r="J97" i="11" s="1"/>
  <c r="J61" i="12"/>
  <c r="BK132" i="9"/>
  <c r="BK248" i="7"/>
  <c r="J248" i="7" s="1"/>
  <c r="J123" i="7" s="1"/>
  <c r="J77" i="5"/>
  <c r="J30" i="5"/>
  <c r="J32" i="5" s="1"/>
  <c r="R132" i="6"/>
  <c r="F35" i="5" l="1"/>
  <c r="J35" i="5" s="1"/>
  <c r="J41" i="5" s="1"/>
  <c r="AM59" i="2" s="1"/>
  <c r="AF59" i="2"/>
  <c r="F35" i="15"/>
  <c r="J35" i="15" s="1"/>
  <c r="J41" i="15" s="1"/>
  <c r="AM69" i="2" s="1"/>
  <c r="AF69" i="2"/>
  <c r="J32" i="3"/>
  <c r="AF57" i="2"/>
  <c r="F35" i="18"/>
  <c r="J35" i="18" s="1"/>
  <c r="J41" i="18"/>
  <c r="AM72" i="2" s="1"/>
  <c r="AF72" i="2"/>
  <c r="J41" i="14"/>
  <c r="AM68" i="2" s="1"/>
  <c r="F35" i="14"/>
  <c r="J35" i="14" s="1"/>
  <c r="AF68" i="2"/>
  <c r="BK153" i="7"/>
  <c r="J153" i="7" s="1"/>
  <c r="BK134" i="10"/>
  <c r="J134" i="10" s="1"/>
  <c r="J30" i="11"/>
  <c r="J96" i="11"/>
  <c r="F35" i="13"/>
  <c r="J35" i="13" s="1"/>
  <c r="J41" i="13"/>
  <c r="AM67" i="2" s="1"/>
  <c r="AF67" i="2"/>
  <c r="J30" i="6"/>
  <c r="J96" i="6"/>
  <c r="J30" i="20"/>
  <c r="J32" i="20" s="1"/>
  <c r="J69" i="20"/>
  <c r="BK141" i="8"/>
  <c r="J141" i="8" s="1"/>
  <c r="J142" i="8"/>
  <c r="J97" i="8" s="1"/>
  <c r="F35" i="16"/>
  <c r="J35" i="16" s="1"/>
  <c r="J41" i="16" s="1"/>
  <c r="AM70" i="2" s="1"/>
  <c r="AF70" i="2"/>
  <c r="J30" i="12"/>
  <c r="J32" i="12" s="1"/>
  <c r="J88" i="12"/>
  <c r="F35" i="19"/>
  <c r="J35" i="19" s="1"/>
  <c r="J41" i="19"/>
  <c r="AM73" i="2" s="1"/>
  <c r="AF73" i="2"/>
  <c r="F35" i="21"/>
  <c r="J35" i="21" s="1"/>
  <c r="J41" i="21" s="1"/>
  <c r="AM75" i="2" s="1"/>
  <c r="AF75" i="2"/>
  <c r="BK131" i="9"/>
  <c r="J131" i="9" s="1"/>
  <c r="J132" i="9"/>
  <c r="J97" i="9" s="1"/>
  <c r="AF58" i="2"/>
  <c r="F35" i="4"/>
  <c r="J35" i="4" s="1"/>
  <c r="J41" i="4"/>
  <c r="AM58" i="2" s="1"/>
  <c r="F35" i="17"/>
  <c r="J35" i="17" s="1"/>
  <c r="J41" i="17" s="1"/>
  <c r="AM71" i="2" s="1"/>
  <c r="AF71" i="2"/>
  <c r="F35" i="20" l="1"/>
  <c r="J35" i="20" s="1"/>
  <c r="J41" i="20" s="1"/>
  <c r="AM74" i="2" s="1"/>
  <c r="AF74" i="2"/>
  <c r="J96" i="9"/>
  <c r="J30" i="9"/>
  <c r="J39" i="9" s="1"/>
  <c r="F35" i="12"/>
  <c r="J35" i="12" s="1"/>
  <c r="J41" i="12" s="1"/>
  <c r="AM66" i="2" s="1"/>
  <c r="AF66" i="2"/>
  <c r="J30" i="7"/>
  <c r="J96" i="7"/>
  <c r="F35" i="3"/>
  <c r="J35" i="3" s="1"/>
  <c r="J41" i="3"/>
  <c r="AM57" i="2" s="1"/>
  <c r="J30" i="8"/>
  <c r="J96" i="8"/>
  <c r="J39" i="6"/>
  <c r="AM60" i="2" s="1"/>
  <c r="AF60" i="2"/>
  <c r="J30" i="10"/>
  <c r="J39" i="10" s="1"/>
  <c r="AM64" i="2" s="1"/>
  <c r="J96" i="10"/>
  <c r="J39" i="11"/>
  <c r="AM65" i="2" s="1"/>
  <c r="AF65" i="2"/>
  <c r="J39" i="8" l="1"/>
  <c r="AF62" i="2"/>
  <c r="AF63" i="2"/>
  <c r="J39" i="7"/>
  <c r="AM61" i="2" s="1"/>
  <c r="AF61" i="2"/>
  <c r="AM56" i="2" l="1"/>
  <c r="AM77" i="2" s="1"/>
  <c r="AF56" i="2"/>
  <c r="AM63" i="2"/>
  <c r="AM62" i="2"/>
  <c r="AF77" i="2" l="1"/>
  <c r="AJ25" i="2"/>
  <c r="AJ28" i="2" l="1"/>
  <c r="V31" i="2"/>
  <c r="AJ31" i="2" s="1"/>
  <c r="AJ37" i="2" l="1"/>
</calcChain>
</file>

<file path=xl/sharedStrings.xml><?xml version="1.0" encoding="utf-8"?>
<sst xmlns="http://schemas.openxmlformats.org/spreadsheetml/2006/main" count="9883" uniqueCount="1937">
  <si>
    <t>Celkové náklady za stavbu 1) + 2)</t>
  </si>
  <si>
    <t>2) Ostatní náklady ze souhrnného listu</t>
  </si>
  <si>
    <t>STA</t>
  </si>
  <si>
    <t>Skladovací kontejnery</t>
  </si>
  <si>
    <t>SO 011</t>
  </si>
  <si>
    <t>KTÚ</t>
  </si>
  <si>
    <t>SO 010</t>
  </si>
  <si>
    <t>Oplocení</t>
  </si>
  <si>
    <t>SO 009</t>
  </si>
  <si>
    <t>Ocelový přístřešek</t>
  </si>
  <si>
    <t>SO 008</t>
  </si>
  <si>
    <t>Skladovací boxy</t>
  </si>
  <si>
    <t>SO 007</t>
  </si>
  <si>
    <t>Nájezdová mostní váha</t>
  </si>
  <si>
    <t>SO 006</t>
  </si>
  <si>
    <t>Kanalizace - KTÚ</t>
  </si>
  <si>
    <t>SO 005c</t>
  </si>
  <si>
    <t>Přípojka kanalizace splaškové</t>
  </si>
  <si>
    <t>SO 005b</t>
  </si>
  <si>
    <t>Přípojka kanalizace dešťové</t>
  </si>
  <si>
    <t>SO 005a</t>
  </si>
  <si>
    <t>Přípojka vody</t>
  </si>
  <si>
    <t>SO 004</t>
  </si>
  <si>
    <t>SO 003f</t>
  </si>
  <si>
    <t>SO 003e</t>
  </si>
  <si>
    <t>SO 003d</t>
  </si>
  <si>
    <t>SO 003c</t>
  </si>
  <si>
    <t>SO 003b</t>
  </si>
  <si>
    <t>SO 003a</t>
  </si>
  <si>
    <t>Zpevněne plochy</t>
  </si>
  <si>
    <t>SO 002</t>
  </si>
  <si>
    <t>Vrátnice</t>
  </si>
  <si>
    <t>SO 001</t>
  </si>
  <si>
    <t>Vedlejší a ostatní náklady stavby</t>
  </si>
  <si>
    <t>SO 000</t>
  </si>
  <si>
    <t/>
  </si>
  <si>
    <t>1) Náklady z rozpočtů</t>
  </si>
  <si>
    <t>Typ</t>
  </si>
  <si>
    <t>Cena s DPH [CZK]</t>
  </si>
  <si>
    <t>Cena bez DPH [CZK]</t>
  </si>
  <si>
    <t>Popis</t>
  </si>
  <si>
    <t>Kód</t>
  </si>
  <si>
    <t>Zpracovatel:</t>
  </si>
  <si>
    <t>Uchazeč:</t>
  </si>
  <si>
    <t>Projektant:</t>
  </si>
  <si>
    <t>Zadavatel:</t>
  </si>
  <si>
    <t>Datum:</t>
  </si>
  <si>
    <t>Místo:</t>
  </si>
  <si>
    <t>Stavba:</t>
  </si>
  <si>
    <t>Kód:</t>
  </si>
  <si>
    <t>REKAPITULACE OBJEKTŮ STAVBY A SOUPISŮ PRACÍ</t>
  </si>
  <si>
    <t>CZK</t>
  </si>
  <si>
    <t>v</t>
  </si>
  <si>
    <t>Cena s DPH</t>
  </si>
  <si>
    <t>nulová</t>
  </si>
  <si>
    <t>sníž. přenesená</t>
  </si>
  <si>
    <t>zákl. přenesená</t>
  </si>
  <si>
    <t>snížená</t>
  </si>
  <si>
    <t>základní</t>
  </si>
  <si>
    <t>DPH</t>
  </si>
  <si>
    <t>Výše daně</t>
  </si>
  <si>
    <t>Základ daně</t>
  </si>
  <si>
    <t>Sazba daně</t>
  </si>
  <si>
    <t>Cena bez DPH</t>
  </si>
  <si>
    <t>Ostatní náklady ze souhrnného listu</t>
  </si>
  <si>
    <t>Náklady z rozpočtů</t>
  </si>
  <si>
    <t>Poznámka:</t>
  </si>
  <si>
    <t>DIČ:</t>
  </si>
  <si>
    <t xml:space="preserve"> </t>
  </si>
  <si>
    <t>IČ:</t>
  </si>
  <si>
    <t>CC-CZ:</t>
  </si>
  <si>
    <t>KSO:</t>
  </si>
  <si>
    <t>PP-SAKO Brno, a.s. - SSO Jedovnická 4</t>
  </si>
  <si>
    <t>REKAPITULACE STAVBY</t>
  </si>
  <si>
    <t>CS ÚRS 2019 01</t>
  </si>
  <si>
    <t>soub</t>
  </si>
  <si>
    <t>Požární vybavení, viz. projektová dokumentace</t>
  </si>
  <si>
    <t>005241026R</t>
  </si>
  <si>
    <t>K</t>
  </si>
  <si>
    <t>Propagace projektu podle podmínek poskytovatele dotace a pamětní deska vč. montáže</t>
  </si>
  <si>
    <t>005241022R</t>
  </si>
  <si>
    <t>1.Provádění průběžného zaměření budovaných objektů před zásypem, v systému JTSK, výškový systém Balt po vyrovnání. Objednateli bude předána geodetická dokumentace v počtu 3 vytištěná vyhotovení opatřená kulatým autorizačním razítkem oprávněného geodeta + 1x v digitální podobě na CD, DVD.
2.Vypracování geometrických plánů dokončené stavby (pro vklad do Katastru nemovitostí), v systému JTSK, výškový systém Balt po vyrovnání. 
a) Geometrické plány pro vklad věcného břemene, popř. služebnosti, do katastru nemovitostí na všechny stavbou dotčené pozemky. 
b) Geometrické plány objektů pro oddělení pozemků na nichž jsou objekty umístěny a pro převod těchto pozemků na investora stavby.
Geometrické plány potvrzené kulatým autorizačním razítkem oprávněného geodeta a potvrzené Katastrálním úřadem předá zhotovitel objednateli v 6 vyhotoveních při předání stavby.</t>
  </si>
  <si>
    <t>Geodetické zaměření skutečného provedení stavby a geometrický plán dokončené stavby</t>
  </si>
  <si>
    <t>005241020R</t>
  </si>
  <si>
    <t>Náklady na vyhotovení dokumentace skutečného provedení stavby a její předání objednateli v požadované formě a počtu 4 tištěných autorizovaných paré a 2 krát na CD nosiči v digitální podobě. Zpracováno dle Vyhlášky č. 499/2006 Sb. o dokumentaci staveb ve znění pozdějších předpisů. Projektová dokumentace autorizována příslušným autorizovaným inženýrem.</t>
  </si>
  <si>
    <t>Dokumentace skutečného provedení stavby DSPS</t>
  </si>
  <si>
    <t>005241010R</t>
  </si>
  <si>
    <t>Náklady zhotovitele, související s prováděním zkoušek a revizí předepsaných technickými normami nebo objednatelem a které jsou pro provedení díla nezbytné.</t>
  </si>
  <si>
    <t>Zkoušky, revize, protokoly, určení vnějších vlivů</t>
  </si>
  <si>
    <t>005230000R</t>
  </si>
  <si>
    <t xml:space="preserve">Podrobná fotodokumentace průběhu výstavby - položka zahrnuje náklady na zřízení foto nebo video dokumentace a její archivaci. Fotodokumentace zachytí průběh výstavby kanalizace a ČOV. Fotodokumentace bude členěna přehledně po jednotlivých objektech. Fotodokumentace stavby bude předána v 1 tištěném vyhotovení + 1v digitálním vyhotovení na CD, DVD objednateli. </t>
  </si>
  <si>
    <t>Průběžná fotodokumentace stavby</t>
  </si>
  <si>
    <t>005211700R</t>
  </si>
  <si>
    <t>Kontrolní zkoušky hutnění budou provedeny podle TP 146 a dle ČSN 72 1006 a dle ČSN 72 1002 Klasifikace zemin pro dopravní stavby, čl. 5 Zařazení zemin podle vhodnosti do podloží, čl. 6 Zařazení zemin podle vhodnosti do násypu. Zkoušky na pláni komunikací, objektů. Rozsah zkoušek vyplývá z těchto předpisů TP a ČSN. Zajištění zasakovací zkoušky pro návrh zasakovacího objektu, vyjádření hydrogeologa s autorizačním razítkem.</t>
  </si>
  <si>
    <t>Kontrolní zkoušky zhutnění podloží a vhodnosti zásypových materiálů</t>
  </si>
  <si>
    <t>005211600R</t>
  </si>
  <si>
    <t>Předmětem podrobné pasportizace jsou všechny dočasné a trvalé objekty a vlastnosti, které mohou být nepříznivě ovlivněny nebo poškozeny stavebním postupem a zahrnují zejména nadzemní objekty a nemovitosti, podzemní díla a objekty, komunikace a ostatní pozemky. Jedná se především o prokazatelné podrobné zjištění a dokladování technického stavu objektů, existujících před zahájením stavby. Jedno tištěné vyhotovení pasportu původního stavu a jedno tištěné vyhotovení závěrečné zprávy předá zhotovitel objednateli.</t>
  </si>
  <si>
    <t>Pasportizace</t>
  </si>
  <si>
    <t>005211300R</t>
  </si>
  <si>
    <t>Instalace bezpečnostních prvků při výstavbě. Vlastní výkopy musí být zajištěny zábranami proti pádu osob, za snížené viditelnosti musí být opatřeny osvětlením. Veškeré prostory stavby musí být zajištěny proti vstupu nepovolaných osob. Rozsah dle konkrétního postupu prací. Fakturováno bude postupně po provedení jednotlivých částí stavby.</t>
  </si>
  <si>
    <t>Bezpečnostní opatření při výstavbě</t>
  </si>
  <si>
    <t>005211080</t>
  </si>
  <si>
    <t>Položka zahrnuje náklady na projektovou přípravu, projednání, pronájem a instalaci dopravního značení včetně údržby během výstavby.</t>
  </si>
  <si>
    <t>Dočasná dopravní opatření</t>
  </si>
  <si>
    <t>005211030R</t>
  </si>
  <si>
    <t>Realizační a dílenskou dokumentaci musí zhotovitel zajistit za tímto účelem: 
- upřesnění dokuemntace pro výběr zhotovitele na základě konkrétních typu materiálů, technologických postupů, strojů a zařízení, vytýčení stávajících inženýrských sítí, provedených průzkumů (např. kopaných sond)
-potřeba podrobnějšího zpracování projektové dokumentace do větších podrobností, případně kde bude potřebné přizpůsobení dokumentace pro speciální technologické postupy (např. zasakovací objekt, dílenské výkresy, detaily, výkresy výztuže a podrobné statické výpočty prefabrikátů, výkresy tesařských konstrukcí, podložené statickými výpočty, výkresy profesních částí, zámečnické výrobky, plastové výrobky, podrobné technologické postupy vybraných činností).
- Výrobní, statický výkres a statický posudek pažící ocelové konstrukce oražený autorizovaným inženýrem příslušné specializace
- koordinace realizační dokumentace s dokumentací souvisejících investic
- Realizační dokumentace zhotovitele a dílenská dokumentace bude předána v 1 vytištěném vyhotovení objednateli a v 1 vytištěném vyhotovení budoucímu provozovateli</t>
  </si>
  <si>
    <t>Realizační dokumentace zhotovitele a dílenská dokumentace</t>
  </si>
  <si>
    <t>004111020R</t>
  </si>
  <si>
    <t>Ostatní náklady</t>
  </si>
  <si>
    <t>ON</t>
  </si>
  <si>
    <t>D</t>
  </si>
  <si>
    <t>Koordinační a kompletační činnost celé stavby. Náklady na ztížené podmínky provádění tam, kde jsou stavební práce zcela nebo zčásti omezovány provozem jiných osob. Jde zejména o zvýšené náklady v důsledku nezbytného respektování stávající dopravy ovlivňující stavební práce apod. Režijní náklady stavby vyplývající z plnění podmínek uvedených ve smlouvě o dílo.</t>
  </si>
  <si>
    <t>Koordinační a kompletační činnost, ztížené provozní vlivy, režijní náklady</t>
  </si>
  <si>
    <t>005124010R</t>
  </si>
  <si>
    <t>Odstranění objektů zařízení staveniště včetně přípojek energií a jejich odvoz. Položka zahrnuje i náklady na úpravu povrchů po odstranění zařízení staveniště a úklid ploch, na kterých bylo zařízení staveniště provozováno.</t>
  </si>
  <si>
    <t>Odstranění zařízení staveniště</t>
  </si>
  <si>
    <t>005121030R</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</si>
  <si>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</si>
  <si>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Provoz zařízení staveniště</t>
  </si>
  <si>
    <t>005121020R</t>
  </si>
  <si>
    <t xml:space="preserve">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 </t>
  </si>
  <si>
    <t>Vybudování zařízení staveniště</t>
  </si>
  <si>
    <t>005121010R</t>
  </si>
  <si>
    <t>Položka zahrnuje náklady na zajištění výchozích vytyčovacích údajů (výchozí vytyčovací a výškové body), prověření stávajících výškových kót terénu a výškových kót a polohy staveb významných z hlediska předmětné stavby a prověření souladu těchto údajů s projektovou dokumentací. Dále položka zahrnuje veškeré vytyčovací práce pro realizaci předmětné stavby. Součástí položky jsou i náklady na vytýčení inženýrských sítí jejich správci. Přesnou polohu sítí zjistí Zhotovitel kopanými sondami. Fakturováno bude postupně po provedení vytýčení jednotlivých objektů a sítí a doložení písemného vyhotovení dokladu o vytýčení.</t>
  </si>
  <si>
    <t>Vytyčení stavby a inženýrských sítí</t>
  </si>
  <si>
    <t>005111021R</t>
  </si>
  <si>
    <t>Vedlejší náklady</t>
  </si>
  <si>
    <t>VN</t>
  </si>
  <si>
    <t>Práce a dodávky HSV</t>
  </si>
  <si>
    <t>HSV</t>
  </si>
  <si>
    <t>Náklady soupisu celkem</t>
  </si>
  <si>
    <t>Cenová soustava</t>
  </si>
  <si>
    <t>Cena celkem [CZK]</t>
  </si>
  <si>
    <t>J.cena [CZK]</t>
  </si>
  <si>
    <t>Množství</t>
  </si>
  <si>
    <t>MJ</t>
  </si>
  <si>
    <t>PČ</t>
  </si>
  <si>
    <t>Objekt:</t>
  </si>
  <si>
    <t>SOUPIS PRACÍ</t>
  </si>
  <si>
    <t>2) Ostatní náklady</t>
  </si>
  <si>
    <t xml:space="preserve">Vedlejší náklady </t>
  </si>
  <si>
    <t>HSV - Práce a dodávky HSV</t>
  </si>
  <si>
    <t>1) Náklady ze soupisu prací</t>
  </si>
  <si>
    <t>Kód dílu - Popis</t>
  </si>
  <si>
    <t>REKAPITULACE ČLENĚNÍ SOUPISU PRACÍ</t>
  </si>
  <si>
    <t>Náklady z rozpočtu</t>
  </si>
  <si>
    <t>SO 000 - Vedlejší a ostatní náklady stavby</t>
  </si>
  <si>
    <t>KRYCÍ LIST SOUPISU PRACÍ</t>
  </si>
  <si>
    <t>CS ÚRS 2016 01</t>
  </si>
  <si>
    <t>ks</t>
  </si>
  <si>
    <t>Deska stropní prefabr. Plná 74/29/9 cm (podložení kont.)</t>
  </si>
  <si>
    <t>59341745R</t>
  </si>
  <si>
    <t>Koontejner obytně-sanitární 6058x2438 mm (upr. Atyp., vč. vystrojení)</t>
  </si>
  <si>
    <t>059102VD</t>
  </si>
  <si>
    <t>Nástřešek k vrátnici</t>
  </si>
  <si>
    <t>0318VD</t>
  </si>
  <si>
    <t>Ostatní materiál</t>
  </si>
  <si>
    <t>kg</t>
  </si>
  <si>
    <t>Montáž atypických konstrukcí hmotnosti do 100 kg (nástř.)</t>
  </si>
  <si>
    <t>767999102R00</t>
  </si>
  <si>
    <t>M</t>
  </si>
  <si>
    <t>Konstrukce doplňkové stavební (zámečnické)</t>
  </si>
  <si>
    <t>Práce a dodávky PSV</t>
  </si>
  <si>
    <t>PSV</t>
  </si>
  <si>
    <t>t</t>
  </si>
  <si>
    <t>Přesun hmot, mobilní buňky, příplatek do 500 m</t>
  </si>
  <si>
    <t>998014201R00</t>
  </si>
  <si>
    <t>Budovy občanské výstavby</t>
  </si>
  <si>
    <t>H01</t>
  </si>
  <si>
    <t>Osazení betonových kvádříků do objemu 0,03 m3 (podložení obyt. Kont.)</t>
  </si>
  <si>
    <t>311921112R00</t>
  </si>
  <si>
    <t>Zdi podpěrné a volné</t>
  </si>
  <si>
    <t>Osazení unimo buńky na plochu</t>
  </si>
  <si>
    <t>002VD</t>
  </si>
  <si>
    <t>Všeobecné konstrukce a práce</t>
  </si>
  <si>
    <t>767 - Konstrukce doplňkové stavební (zámečnické)</t>
  </si>
  <si>
    <t>PSV - Práce a dodávky PSV</t>
  </si>
  <si>
    <t>H01 - Budovy občanské výstavby</t>
  </si>
  <si>
    <t xml:space="preserve">         Ostatní materiál</t>
  </si>
  <si>
    <t xml:space="preserve">  31 - Zdi podpěrné a volné</t>
  </si>
  <si>
    <t xml:space="preserve">  0 - Všeobecné konstrukce a práce</t>
  </si>
  <si>
    <t>SO 001 - Vrátnice</t>
  </si>
  <si>
    <t>Skruž šachetní TBS-Q.1 100/50/9 PS</t>
  </si>
  <si>
    <t>59224334.A</t>
  </si>
  <si>
    <r>
      <t>železobet. Prefabr. Svodidlo CITY BLOC 504 ČTVRTKRUH 90</t>
    </r>
    <r>
      <rPr>
        <i/>
        <sz val="8"/>
        <color rgb="FF0070C0"/>
        <rFont val="Calibri"/>
        <family val="2"/>
        <charset val="238"/>
      </rPr>
      <t>°</t>
    </r>
    <r>
      <rPr>
        <i/>
        <sz val="8"/>
        <color rgb="FF0070C0"/>
        <rFont val="Arial CE"/>
        <family val="2"/>
      </rPr>
      <t>, r=1 m, š.0,4, v.0,5 m</t>
    </r>
  </si>
  <si>
    <t>592375127VD</t>
  </si>
  <si>
    <t>Železobet. Prefabr. Svodidlo CITY BLOC 501 - 2,0x0,4x0,5 m</t>
  </si>
  <si>
    <t>592375122VD</t>
  </si>
  <si>
    <t>Obrubník silniční CSB H 30 300/1000/150 přírodní</t>
  </si>
  <si>
    <t>592171500</t>
  </si>
  <si>
    <t>Přesun hmot, pozemní komunikace, kryt betonový</t>
  </si>
  <si>
    <t>998224111R00</t>
  </si>
  <si>
    <t>Komunikace pozemní a letiště</t>
  </si>
  <si>
    <t>H22</t>
  </si>
  <si>
    <t>Třídění stavební suti mobilní třídící jednotkou</t>
  </si>
  <si>
    <t>979096221R00</t>
  </si>
  <si>
    <t>Drcení stavební suti mobilní drtící jednotkou</t>
  </si>
  <si>
    <t>979096211R00</t>
  </si>
  <si>
    <t>Prorážení otvorů a ostatní bourací práce</t>
  </si>
  <si>
    <t>Výztuž cementobet. krytu sítí KARI 7,5 kg/m2</t>
  </si>
  <si>
    <t>919716111R00</t>
  </si>
  <si>
    <t>m</t>
  </si>
  <si>
    <t>Vodorovné značení dělících čar 12 cm střík. barvou</t>
  </si>
  <si>
    <t>915711111R00</t>
  </si>
  <si>
    <t>Dilatační spáry vkládané vyplněné asfalt. zálivkou</t>
  </si>
  <si>
    <t>919721211R00</t>
  </si>
  <si>
    <t>m2</t>
  </si>
  <si>
    <t>Ošetření cementobetonové plochy vodou</t>
  </si>
  <si>
    <t>919741111R00</t>
  </si>
  <si>
    <t>Osazení stojat. obrub. bet. s opěrou, lože z B 12,5</t>
  </si>
  <si>
    <t>917862111R00</t>
  </si>
  <si>
    <t>Doplňující konstrukce a práce pozemních komunikací, letišť a ploch</t>
  </si>
  <si>
    <t>Kryt cementobeton. Komunikace skup. 1 a 2 tl. 23 cm</t>
  </si>
  <si>
    <t>581142113R00</t>
  </si>
  <si>
    <t>Cementobetonové kryty komunikací a ploch</t>
  </si>
  <si>
    <t>Podklad ze štěrkodrti po zhutnění tloušťky 15 cm</t>
  </si>
  <si>
    <t>564851111RT2</t>
  </si>
  <si>
    <t>Podklad ze štěrkodrti fr. 16-32 po zhutnění tloušťky 15 cm</t>
  </si>
  <si>
    <t>564851111R00</t>
  </si>
  <si>
    <t>Podklad ze štěrkodrti fr. 0-63 po zhutnění tloušťky 15 cm</t>
  </si>
  <si>
    <t>564851111RT4</t>
  </si>
  <si>
    <t>Zřízení podklad z bet. Recyklátu fr. 16-32 po zhutn. tl. 15 cm (materiál z drcení panelů)</t>
  </si>
  <si>
    <t>564112215R00</t>
  </si>
  <si>
    <t>m3</t>
  </si>
  <si>
    <t>Zřízení zemních krajnic se zhutněním</t>
  </si>
  <si>
    <t>569903311R00</t>
  </si>
  <si>
    <t>Podklad ze štěrkopísku po zhutnění tloušťky 5 cm (fr. 0-8)</t>
  </si>
  <si>
    <t>564211111R00</t>
  </si>
  <si>
    <t>Podkladní vrstvy komunikací, letišť a ploch</t>
  </si>
  <si>
    <t>Úprava pláně na násypech, hor. 1 - 5 se zhutněním</t>
  </si>
  <si>
    <t>181203111R00</t>
  </si>
  <si>
    <t>Úprava pozemku s rozpoj. a přehrn. Hor. 3 do 60 m</t>
  </si>
  <si>
    <t>181101133R00</t>
  </si>
  <si>
    <t>Povrchové úpravy terénu</t>
  </si>
  <si>
    <t>Uložení sypaniny do násypů, zhutn, na 96% PS</t>
  </si>
  <si>
    <t>171102102R00</t>
  </si>
  <si>
    <t>Konstrukce ze zemin</t>
  </si>
  <si>
    <t>Sejmutí ornice a uložení na deponii</t>
  </si>
  <si>
    <t>121100002RA0</t>
  </si>
  <si>
    <t>Příplatek za lepivost - odkopávky v hor. 3</t>
  </si>
  <si>
    <t>122201109R00</t>
  </si>
  <si>
    <t>Odkopávky nezapažené v hor. 3 do 1000 m3</t>
  </si>
  <si>
    <t>122201102R00</t>
  </si>
  <si>
    <t>Odkopávky a prokopávky</t>
  </si>
  <si>
    <t>Odstranění křovin i s kořeny na ploše do 10000 m2</t>
  </si>
  <si>
    <t>111201102R00</t>
  </si>
  <si>
    <t>Rozebrání ploch ze silničních panelů</t>
  </si>
  <si>
    <t>113151111R00</t>
  </si>
  <si>
    <t>Vytyčení a dočasné zajištění kabelů - do počtu 3 kabelů</t>
  </si>
  <si>
    <t>1190001421R00</t>
  </si>
  <si>
    <t>Přípravné a přidružené práce</t>
  </si>
  <si>
    <t xml:space="preserve">           Ostatní materiál</t>
  </si>
  <si>
    <t xml:space="preserve">   H22 - Komunikace pozemní a letiště</t>
  </si>
  <si>
    <t xml:space="preserve">    97 - Prorážení otvorů a ostatní bourací práce</t>
  </si>
  <si>
    <t xml:space="preserve">    91 - Doplňující konstrukce a práce pozemních komunikací, letišť a ploch</t>
  </si>
  <si>
    <t xml:space="preserve">    58 - Cementobetonové kryty komunikací a ploch</t>
  </si>
  <si>
    <t xml:space="preserve">    56 - Podkladní vrstvy komunikací, letišť a ploch</t>
  </si>
  <si>
    <t xml:space="preserve">    18 - Povrchové úpravy terénu</t>
  </si>
  <si>
    <t xml:space="preserve">   17 - Konstrukce ze zemin</t>
  </si>
  <si>
    <t xml:space="preserve">   12 - Odkopávky a prokopávky</t>
  </si>
  <si>
    <t xml:space="preserve">   11 - Přípravné a přidružené práce</t>
  </si>
  <si>
    <t>SO 002 - Zpevněne plochy</t>
  </si>
  <si>
    <t>-1530975414</t>
  </si>
  <si>
    <t>512</t>
  </si>
  <si>
    <t>1</t>
  </si>
  <si>
    <t>ROZPOCET</t>
  </si>
  <si>
    <t>2</t>
  </si>
  <si>
    <t>CS ÚRS 2016 02</t>
  </si>
  <si>
    <t>hod</t>
  </si>
  <si>
    <t>Hodinové zúčtovací sazby profesí PSV provádění stavebních instalací elektrikář odborný</t>
  </si>
  <si>
    <t>HZS2222</t>
  </si>
  <si>
    <t>64</t>
  </si>
  <si>
    <t>4</t>
  </si>
  <si>
    <t>Vyhotovení dokumentace skutečného stavu</t>
  </si>
  <si>
    <t>HZS-SKU-AA01</t>
  </si>
  <si>
    <t>1876036312</t>
  </si>
  <si>
    <t>Hodinové zúčtovací sazby ostatních profesí revizní a kontrolní činnost revizní technik</t>
  </si>
  <si>
    <t>HZS4211</t>
  </si>
  <si>
    <t>63</t>
  </si>
  <si>
    <t>Vyhotovení výchozí revize</t>
  </si>
  <si>
    <t>HZS-REV-AA01</t>
  </si>
  <si>
    <t>992893269</t>
  </si>
  <si>
    <t>CS ÚRS 2017 01</t>
  </si>
  <si>
    <t>Hodinové zúčtovací sazby montáží technologických zařízení na stavebních objektech montér měřících zařízení odborný</t>
  </si>
  <si>
    <t>HZS3232</t>
  </si>
  <si>
    <t>374</t>
  </si>
  <si>
    <t>Koordinace profesí, příprava stavby</t>
  </si>
  <si>
    <t>HZS-KOS-AA01</t>
  </si>
  <si>
    <t>0</t>
  </si>
  <si>
    <t>Hodinové zúčtovací sazby</t>
  </si>
  <si>
    <t>HZS</t>
  </si>
  <si>
    <t>303128070</t>
  </si>
  <si>
    <t>16</t>
  </si>
  <si>
    <t>32</t>
  </si>
  <si>
    <t>Fólie výstražná, nad kabely, rudá, blesk, šíře 33cm</t>
  </si>
  <si>
    <t>ELT10.042.732</t>
  </si>
  <si>
    <t>327</t>
  </si>
  <si>
    <t>-596543845</t>
  </si>
  <si>
    <t>Písek kopaný, frakce 0-4, sypná hmotnost cca1650 kg na 1m3</t>
  </si>
  <si>
    <t>PKLPIS-FRA-0-4</t>
  </si>
  <si>
    <t>326</t>
  </si>
  <si>
    <t>PSC</t>
  </si>
  <si>
    <t xml:space="preserve">Poznámka k souboru cen:_x000D_
1. V cenách -0002 až -0003 nejsou zahrnuty dodávku drnů. Tato se oceňuje ve specifikaci. 2. V cenách -0022 až -0028 nejsou zahrnuty náklady na dodávku obrubníků. Tato dodávka se oceňuje ve specifikaci. </t>
  </si>
  <si>
    <t>617833179</t>
  </si>
  <si>
    <t>Úprava terénu provizorní úprava terénu včetně odkopání drobných nerovností a zásypu prohlubní se zhutněním, v hornině třídy 3</t>
  </si>
  <si>
    <t>460620013</t>
  </si>
  <si>
    <t>325</t>
  </si>
  <si>
    <t>-1921028790</t>
  </si>
  <si>
    <t>Krytí kabelů, spojek, koncovek a odbočnic kabelů výstražnou fólií z PVC včetně vyrovnání povrchu rýhy, rozvinutí a uložení fólie do rýhy, fólie šířky do 34cm</t>
  </si>
  <si>
    <t>460490013</t>
  </si>
  <si>
    <t>324</t>
  </si>
  <si>
    <t xml:space="preserve">Poznámka k souboru cen:_x000D_
1. V cenách -1021 až -1072, -1121 až -1172 a -1221 až -1272 nejsou započteny náklady na dodávku betonových a plastových desek. Tato dodávka se oceňuje ve specifikaci. </t>
  </si>
  <si>
    <t>-1104644448</t>
  </si>
  <si>
    <t>Kabelové lože včetně podsypu, zhutnění a urovnání povrchu z písku nebo štěrkopísku tloušťky 10 cm nad kabel bez zakrytí, šířky do 65 cm</t>
  </si>
  <si>
    <t>460421101</t>
  </si>
  <si>
    <t>323</t>
  </si>
  <si>
    <t>741244946</t>
  </si>
  <si>
    <t>Zásyp kabelových rýh ručně včetně zhutnění a uložení výkopku do vrstev a urovnání povrchu šířky 50 cm hloubky 120 cm, v hornině třídy 4</t>
  </si>
  <si>
    <t>460560304</t>
  </si>
  <si>
    <t>322</t>
  </si>
  <si>
    <t xml:space="preserve">Poznámka k souboru cen:_x000D_
1. Ceny hloubení rýh v hornině třídy 6 a 7 se oceňují cenami souboru cen 460 20- . Hloubení nezapažených kabelových rýh strojně. </t>
  </si>
  <si>
    <t>-435289376</t>
  </si>
  <si>
    <t>Hloubení zapažených i nezapažených kabelových rýh ručně včetně urovnání dna s přemístěním výkopku do vzdálenosti 3 m od okraje jámy nebo naložením na dopravní prostředek šířky 35 cm, hloubky 120 cm, v hornině třídy 4</t>
  </si>
  <si>
    <t>460150194</t>
  </si>
  <si>
    <t>321</t>
  </si>
  <si>
    <t>3</t>
  </si>
  <si>
    <t>Výkop š. 50cm, hl. 120cm, zemina tř.4, písk. lože tl. 30cm, fólie š. 33cm</t>
  </si>
  <si>
    <t>46-M-VYK-AB25</t>
  </si>
  <si>
    <t>656253019</t>
  </si>
  <si>
    <t>Trubka ohebná pancéřová plastová, Ø110 mm, rudá</t>
  </si>
  <si>
    <t>ELT10.074.636</t>
  </si>
  <si>
    <t>478</t>
  </si>
  <si>
    <t>-1278491386</t>
  </si>
  <si>
    <t>Montáž trubek ochranných uložených volně do rýhy plastových tuhých,vnitřního průměru přes 90 do 110 mm</t>
  </si>
  <si>
    <t>460520164</t>
  </si>
  <si>
    <t>477</t>
  </si>
  <si>
    <t>Trubka plastová, ohebná, pancéřová D110 ve výkopu</t>
  </si>
  <si>
    <t>46-M-TRZ-AA20</t>
  </si>
  <si>
    <t>1052495615</t>
  </si>
  <si>
    <t>KS</t>
  </si>
  <si>
    <t>Pojistka nožová, gG, do 250A</t>
  </si>
  <si>
    <t>PVLPODO400</t>
  </si>
  <si>
    <t>498</t>
  </si>
  <si>
    <t>-2088404834</t>
  </si>
  <si>
    <t>Skříň pojistková, rozpojovací, smyčková, v plastovém pilíři, 3 sady pojistek 250A,  IP44/IP00, IK10, 690V, 750A, TN-C, přívody, vývody max 240 mm2</t>
  </si>
  <si>
    <t>PVL8ZERTSSU</t>
  </si>
  <si>
    <t>497</t>
  </si>
  <si>
    <t>-373853085</t>
  </si>
  <si>
    <t>kus</t>
  </si>
  <si>
    <t>Montáž skříní pojistkových tenkocementových v pilíři pilířů pro skříně bez nákladů bez zapojení vodičů [PRIS 2, 6, ERP]</t>
  </si>
  <si>
    <t>210191541</t>
  </si>
  <si>
    <t>496</t>
  </si>
  <si>
    <t>-1277204201</t>
  </si>
  <si>
    <t>Montáž skříní pojistkových tenkocementových v pilíři koncového dílu pro skříně bez zapojení vodičů [KD 1, 2]</t>
  </si>
  <si>
    <t>210191521</t>
  </si>
  <si>
    <t>495</t>
  </si>
  <si>
    <t>-1738037036</t>
  </si>
  <si>
    <t>Montáž skříní pojistkových tenkocementových v pilíři ostatní konstrukce do základu pro uchycení skříní nebo pilířů</t>
  </si>
  <si>
    <t>210191519</t>
  </si>
  <si>
    <t>494</t>
  </si>
  <si>
    <t>-1247137446</t>
  </si>
  <si>
    <t>Montáž skříní pojistkových tenkocementových v pilíři rozpojovacích bez zapojení vodičů [SR 2.1, 6.1]</t>
  </si>
  <si>
    <t>210191515</t>
  </si>
  <si>
    <t>493</t>
  </si>
  <si>
    <t>PS01 - Skříň pojistková 3 sady pojistek do 250A, pilíř</t>
  </si>
  <si>
    <t>21-M-SKR-FA61</t>
  </si>
  <si>
    <t>-283308209</t>
  </si>
  <si>
    <t>Skříň elektroměrová, nepřímé měření, IP44/IP00, 690V, 160A, TN-C, ŠxVxH 940 x 1200 x 240 mm, přívod 240 mm2, vývod 240 mm2, včetně hlavního jističe do 250A/3/B</t>
  </si>
  <si>
    <t>PVLRE250A-Pilíř</t>
  </si>
  <si>
    <t>504</t>
  </si>
  <si>
    <t>959684565</t>
  </si>
  <si>
    <t>502</t>
  </si>
  <si>
    <t>-837879011</t>
  </si>
  <si>
    <t>501</t>
  </si>
  <si>
    <t>1918509999</t>
  </si>
  <si>
    <t>500</t>
  </si>
  <si>
    <t>1057749339</t>
  </si>
  <si>
    <t>499</t>
  </si>
  <si>
    <t>RE1 - Skříň elektroměrová</t>
  </si>
  <si>
    <t>21-M-SKR-FZ30</t>
  </si>
  <si>
    <t>-1961803105</t>
  </si>
  <si>
    <t>Pojistka nožová, velikost 2, do 400A gG</t>
  </si>
  <si>
    <t>PVLIUGUJHI87</t>
  </si>
  <si>
    <t>506</t>
  </si>
  <si>
    <t>-491620421</t>
  </si>
  <si>
    <t>Montáž pojistek se zapojením vodičů závitových pojistkových částí pojistkových patron nožových</t>
  </si>
  <si>
    <t>210120102</t>
  </si>
  <si>
    <t>505</t>
  </si>
  <si>
    <t>Pojistka nožová, velikost 2 - Trafostanice</t>
  </si>
  <si>
    <t>21-M-P14-FL50</t>
  </si>
  <si>
    <t>Práce a dodávky M</t>
  </si>
  <si>
    <t>-1635858594</t>
  </si>
  <si>
    <t>SET</t>
  </si>
  <si>
    <t>Podružný a spojovací materiál, včetně ostatního příslušenství</t>
  </si>
  <si>
    <t>PSM7191106-01-NT</t>
  </si>
  <si>
    <t>62</t>
  </si>
  <si>
    <t>-1985044350</t>
  </si>
  <si>
    <t>Hodinové zúčtovací sazby profesí PSV provádění stavebních instalací elektrikář</t>
  </si>
  <si>
    <t>HZS2221</t>
  </si>
  <si>
    <t>61</t>
  </si>
  <si>
    <t>Montážní práce podružného a spojovacího materiálu</t>
  </si>
  <si>
    <t>749-PSM-AA01</t>
  </si>
  <si>
    <t>-1067651221</t>
  </si>
  <si>
    <t>KG</t>
  </si>
  <si>
    <t>Drát ocelový FeZn průměr 10mm, (0,62kg/1m)</t>
  </si>
  <si>
    <t>ELT10.577.458</t>
  </si>
  <si>
    <t>131</t>
  </si>
  <si>
    <t>1803404340</t>
  </si>
  <si>
    <t>Montáž uzemňovacího vedení s upevněním, propojením a připojením pomocí svorek v zemi s izolací spojů drátu nebo lana D do 10 mm v průmyslové výstavbě</t>
  </si>
  <si>
    <t>741410042</t>
  </si>
  <si>
    <t>130</t>
  </si>
  <si>
    <t>Drát FeZn D10 v zemi - V průmyslové zástavbě</t>
  </si>
  <si>
    <t>741-UZZ-FE10</t>
  </si>
  <si>
    <t>1457733423</t>
  </si>
  <si>
    <t>SR - Svorka křížová 60x60 mm s destičkou, FeZn, Rd 8-10/Fl 30</t>
  </si>
  <si>
    <t>ELT10.341.505</t>
  </si>
  <si>
    <t>159</t>
  </si>
  <si>
    <t xml:space="preserve">Poznámka k souboru cen:_x000D_
1. Svodovými dráty se rozumí i jímací vedení na střeše. </t>
  </si>
  <si>
    <t>-1203530760</t>
  </si>
  <si>
    <t>Montáž hromosvodného vedení svorek se 3 a více šrouby</t>
  </si>
  <si>
    <t>741420022</t>
  </si>
  <si>
    <t>158</t>
  </si>
  <si>
    <t>SR1 - Svorka spojovací pro spoje nad zemí a v zemi, pásek i kulatina</t>
  </si>
  <si>
    <t>741-SHR-SR01</t>
  </si>
  <si>
    <t>142519373</t>
  </si>
  <si>
    <t>Teplem smrštitelná koncovka rozdělovací pro 4 - žilový kabel do 3x185+120 - 3x240+120 mm2</t>
  </si>
  <si>
    <t>SKE14544016</t>
  </si>
  <si>
    <t>492</t>
  </si>
  <si>
    <t>1028172920</t>
  </si>
  <si>
    <t>Ukončení kabelů smršťovací záklopkou nebo páskou se zapojením bez letování, počtu a průřezu žil 3x240+120 mm2</t>
  </si>
  <si>
    <t>741132127</t>
  </si>
  <si>
    <t>491</t>
  </si>
  <si>
    <t>Ukončení kabelu AYKY-J 3x240+120 smršťovací záklopkou</t>
  </si>
  <si>
    <t>741-AYK-UK55</t>
  </si>
  <si>
    <t>-1210594598</t>
  </si>
  <si>
    <t>Kabel AYKY-J 3x240+120 (4B)</t>
  </si>
  <si>
    <t>ELT10.048.728</t>
  </si>
  <si>
    <t>490</t>
  </si>
  <si>
    <t xml:space="preserve">Poznámka k souboru cen:_x000D_
1. Ceny jsou určeny pro montáž vodičů a kabelů měděných i hliníkových. </t>
  </si>
  <si>
    <t>-232072910</t>
  </si>
  <si>
    <t>Ostatní práce při montáži vodičů a kabelů Příplatek k cenám montáže vodičů a kabelů za zatahování vodičů a kabelů do tvárnicových tras s komorami nebo do kolektorů, hmotnosti do 4 kg</t>
  </si>
  <si>
    <t>741128023</t>
  </si>
  <si>
    <t>489</t>
  </si>
  <si>
    <t>471754370</t>
  </si>
  <si>
    <t>Montáž kabelů hliníkových bez ukončení uložených volně plných nebo laněných kulatých (AYKY) počtu a průřezu žil 4x240 mm2</t>
  </si>
  <si>
    <t>741123236</t>
  </si>
  <si>
    <t>488</t>
  </si>
  <si>
    <t>Kabel AYKY-J 3x240+120 (4B) - volně</t>
  </si>
  <si>
    <t>741-AYK-PC50</t>
  </si>
  <si>
    <t>-1</t>
  </si>
  <si>
    <t>Suť Celkem [t]</t>
  </si>
  <si>
    <t>J. suť [t]</t>
  </si>
  <si>
    <t>Hmotnost celkem [t]</t>
  </si>
  <si>
    <t>J. hmotnost [t]</t>
  </si>
  <si>
    <t>Nh celkem [h]</t>
  </si>
  <si>
    <t>J. Nh [h]</t>
  </si>
  <si>
    <t xml:space="preserve">    HZS-SKU-AA01 - Vyhotovení dokumentace skutečného stavu</t>
  </si>
  <si>
    <t xml:space="preserve">    HZS-REV-AA01 - Vyhotovení výchozí revize</t>
  </si>
  <si>
    <t xml:space="preserve">    HZS-KOS-AA01 - Koordinace profesí, příprava stavby</t>
  </si>
  <si>
    <t>HZS - Hodinové zúčtovací sazby</t>
  </si>
  <si>
    <t xml:space="preserve">    46-M-VYK-AB25 - Výkop š. 50cm, hl. 120cm, zemina tř.4, písk. lože tl. 30cm, fólie š. 33cm</t>
  </si>
  <si>
    <t xml:space="preserve">    46-M-TRZ-AA20 - Trubka plastová, ohebná, pancéřová D110 ve výkopu</t>
  </si>
  <si>
    <t xml:space="preserve">    21-M-SKR-FA61 - PS01 - Skříň pojistková 3 sady pojistek do 250A, pilíř</t>
  </si>
  <si>
    <t xml:space="preserve">    21-M-SKR-FZ30 - RE1 - Skříň elektroměrová</t>
  </si>
  <si>
    <t xml:space="preserve">    21-M-P14-FL50 - Pojistka nožová, velikost 2 - Trafostanice</t>
  </si>
  <si>
    <t>M - Práce a dodávky M</t>
  </si>
  <si>
    <t xml:space="preserve">    749-PSM-AA01 - Montážní práce podružného a spojovacího materiálu</t>
  </si>
  <si>
    <t xml:space="preserve">    741-UZZ-FE10 - Drát FeZn D10 v zemi - V průmyslové zástavbě</t>
  </si>
  <si>
    <t xml:space="preserve">    741-SHR-SR01 - SR1 - Svorka spojovací pro spoje nad zemí a v zemi, pásek i kulatina</t>
  </si>
  <si>
    <t xml:space="preserve">    741-AYK-UK55 - Ukončení kabelu AYKY-J 3x240+120 smršťovací záklopkou</t>
  </si>
  <si>
    <t xml:space="preserve">    741-AYK-PC50 - Kabel AYKY-J 3x240+120 (4B) - volně</t>
  </si>
  <si>
    <t>Náklady ze soupisu prací</t>
  </si>
  <si>
    <t>Razítko</t>
  </si>
  <si>
    <t>Datum a podpis:</t>
  </si>
  <si>
    <t>Uchazeč</t>
  </si>
  <si>
    <t>Objednavatel</t>
  </si>
  <si>
    <t>Zpracovatel</t>
  </si>
  <si>
    <t>Projektant</t>
  </si>
  <si>
    <t>21-NN-TS - Kabelový přívod NN z TRAFOSTANICE</t>
  </si>
  <si>
    <t>False</t>
  </si>
  <si>
    <t>v ---  níže se nacházejí doplnkové a pomocné údaje k sestavám  --- v</t>
  </si>
  <si>
    <t>{bde19a99-7e00-4424-8986-15124f8e5699}</t>
  </si>
  <si>
    <t>2125312370</t>
  </si>
  <si>
    <t>Trubka ohebná pancéřová plastová, Ø40/32 mm, rudá</t>
  </si>
  <si>
    <t>ELT10.074.642</t>
  </si>
  <si>
    <t>1217371748</t>
  </si>
  <si>
    <t>Montáž trubek ochranných uložených volně do rýhy plastových ohebných, vnitřního průměru přes 32 do 50 mm</t>
  </si>
  <si>
    <t>460520172</t>
  </si>
  <si>
    <t>Trubka plastová, ohebná, pancéřová D40 ve výkopu</t>
  </si>
  <si>
    <t>46-M-TRZ-AA04</t>
  </si>
  <si>
    <t>1604254712</t>
  </si>
  <si>
    <t>Přístrojová vložka - Zásuvkový blok 2x230V, 2x32A/400V/5p, zásuvky 230V na chránič, jističe 400V v charakteristice C, jističe 230V v charakteristice B + 2x jistič/chránič 10A/1N/B/30mA volný vývod pro osvětlení, IP44</t>
  </si>
  <si>
    <t>PVLMSXC400</t>
  </si>
  <si>
    <t>484</t>
  </si>
  <si>
    <t>852022476</t>
  </si>
  <si>
    <t>Skříň prázdná, v plastovém pilíři, IP44/IP00,  TN-C, 390 x 1500 x 240 (šířka x výška x hloubka)</t>
  </si>
  <si>
    <t>PVLPPX 4000</t>
  </si>
  <si>
    <t>483</t>
  </si>
  <si>
    <t>-141300986</t>
  </si>
  <si>
    <t>482</t>
  </si>
  <si>
    <t>-1879191056</t>
  </si>
  <si>
    <t>481</t>
  </si>
  <si>
    <t>-1227278292</t>
  </si>
  <si>
    <t>480</t>
  </si>
  <si>
    <t>133137590</t>
  </si>
  <si>
    <t>479</t>
  </si>
  <si>
    <t>Skříň zásuvková v plastovém pilíři</t>
  </si>
  <si>
    <t>21-M-SKR-XC40</t>
  </si>
  <si>
    <t>1531148617</t>
  </si>
  <si>
    <t>Pojistka velikosti 2 do 250A</t>
  </si>
  <si>
    <t>476</t>
  </si>
  <si>
    <t>-2141451831</t>
  </si>
  <si>
    <t>Skříň pojistková, rozpojovací, v plastovém pilíři, 3 sady pojistek 160A,  IP44/IP00,  TN-C, 550 x 1500 x 240 (šířka x výška x hloubka)</t>
  </si>
  <si>
    <t>PVLPPS 9160</t>
  </si>
  <si>
    <t>386</t>
  </si>
  <si>
    <t>949413009</t>
  </si>
  <si>
    <t>385</t>
  </si>
  <si>
    <t>-828427040</t>
  </si>
  <si>
    <t>384</t>
  </si>
  <si>
    <t>-647858529</t>
  </si>
  <si>
    <t>383</t>
  </si>
  <si>
    <t>-48625089</t>
  </si>
  <si>
    <t>382</t>
  </si>
  <si>
    <t>Skříň pojistková PPS 9x160A 3 sady pojistek 160A, pilíř</t>
  </si>
  <si>
    <t>21-M-SKR-FA31</t>
  </si>
  <si>
    <t>1358873267</t>
  </si>
  <si>
    <t>Přístrojová vložka se svodiči přepětí třídy B+C, 4x pojistkový odpínač do 160A, 10x pojistkový odpínač do 100A</t>
  </si>
  <si>
    <t>PVLPRVZRUI88</t>
  </si>
  <si>
    <t>542</t>
  </si>
  <si>
    <t>89406596</t>
  </si>
  <si>
    <t>Skříň prázdná plastovém pilíři, IP44/IP00,  TN-C, 550 x 1500 x 240 (šířka x výška x hloubka)</t>
  </si>
  <si>
    <t>PVLPPS 9030</t>
  </si>
  <si>
    <t>544</t>
  </si>
  <si>
    <t>44383341</t>
  </si>
  <si>
    <t>540</t>
  </si>
  <si>
    <t>-1913917141</t>
  </si>
  <si>
    <t>539</t>
  </si>
  <si>
    <t>516259801</t>
  </si>
  <si>
    <t>538</t>
  </si>
  <si>
    <t>1758491368</t>
  </si>
  <si>
    <t>537</t>
  </si>
  <si>
    <t>Hlavní rozváděč NN AREÁLU</t>
  </si>
  <si>
    <t>21-M-REP-PP21</t>
  </si>
  <si>
    <t>PSM7191103-01-22</t>
  </si>
  <si>
    <t>-725749853</t>
  </si>
  <si>
    <t>LED průmyslové liniové svítidlo, těleso polyester plněný skelným vláknem, nerezové spony, saténový difuzor, krytí IP 65, Ra &gt; 80, 4 000 K, světelný tok zdroje 10 800 lm, příkon 60 W, 100 000 hod, 1573x101x101mm</t>
  </si>
  <si>
    <t>VMLMNP 150 10K8 840</t>
  </si>
  <si>
    <t>516</t>
  </si>
  <si>
    <t>313599435</t>
  </si>
  <si>
    <t>Montáž svítidel zářivkových se zapojením vodičů průmyslových stropních přisazených 1 zdroj s krytem</t>
  </si>
  <si>
    <t>741371102</t>
  </si>
  <si>
    <t>513</t>
  </si>
  <si>
    <t>Svítidlo průmyslové liniové LED přisazené</t>
  </si>
  <si>
    <t>741-VML-ML50</t>
  </si>
  <si>
    <t>140856100</t>
  </si>
  <si>
    <t>Zinková barva k nátěrům ocelových předmětů a konstrukcí vystavených agresivnímu prostředí</t>
  </si>
  <si>
    <t>BIPOL BILAK ZN01</t>
  </si>
  <si>
    <t>-452052447</t>
  </si>
  <si>
    <t>Pásek ocelový FeZn 30/4</t>
  </si>
  <si>
    <t>ELT10.074.580</t>
  </si>
  <si>
    <t>882504075</t>
  </si>
  <si>
    <t>Montáž uzemňovacího vedení s upevněním, propojením a připojením pomocí svorek v zemi s izolací spojů pásku průřezu do 120 mm2 v průmyslové výstavbě</t>
  </si>
  <si>
    <t>741410022</t>
  </si>
  <si>
    <t>Pásek FeZn 30/4 v zemi - V průmyslové zástavbě</t>
  </si>
  <si>
    <t>741-UZZ-FE30</t>
  </si>
  <si>
    <t>-259434539</t>
  </si>
  <si>
    <t>LITR</t>
  </si>
  <si>
    <t>Barva na železo, rez a lehké kovy, vydatnost 1 litr / 5m2, břidlicová matná, 1kg = 750 ml</t>
  </si>
  <si>
    <t>KON702988</t>
  </si>
  <si>
    <t>536</t>
  </si>
  <si>
    <t>-1028983968</t>
  </si>
  <si>
    <t>Profil ocelový UPE 120, jakost S235JR, 12,4 kg/m</t>
  </si>
  <si>
    <t>KON005640</t>
  </si>
  <si>
    <t>535</t>
  </si>
  <si>
    <t>155305789</t>
  </si>
  <si>
    <t>Montáž ocelových konstrukcí rozvoden vvn nátěry v rozvodnách vvn nátěr jednosložkový vrchní</t>
  </si>
  <si>
    <t>210021355</t>
  </si>
  <si>
    <t>534</t>
  </si>
  <si>
    <t>-1355567382</t>
  </si>
  <si>
    <t>Montáž ocelových konstrukcí rozvoden vvn nátěry v rozvodnách vvn nátěr jednosložkový základní</t>
  </si>
  <si>
    <t>210021354</t>
  </si>
  <si>
    <t>533</t>
  </si>
  <si>
    <t>978519744</t>
  </si>
  <si>
    <t>Montáž ocelových konstrukcí rozvoden vvn nátěry v rozvodnách vvn 100 % odrezivění kartáčováním</t>
  </si>
  <si>
    <t>210021351</t>
  </si>
  <si>
    <t>532</t>
  </si>
  <si>
    <t xml:space="preserve">Poznámka k souboru cen:_x000D_
1. Ceny -0501 a -0502 jsou určeny pro konstrukce montované v celcích. 2. Montáž nosných kovových konstrukcí pro přístroje celkové hmotnosti přes 100 kg lze oceňovat cenou -0501 nebo -0502. </t>
  </si>
  <si>
    <t>1100957754</t>
  </si>
  <si>
    <t>Montáž kovových nosných a doplňkových konstrukcí se zhotovením pro upevnění přístrojů a zařízení celkové hmotnosti do 5 kg</t>
  </si>
  <si>
    <t>741910511</t>
  </si>
  <si>
    <t>531</t>
  </si>
  <si>
    <t>Ocelová konstrukce pro přístroje do 5 kg (profil oceli je uveden jen jako příklad možného použití)</t>
  </si>
  <si>
    <t>741-KOF-AA10</t>
  </si>
  <si>
    <t>1095885012</t>
  </si>
  <si>
    <t>Závěs drátěného žlabu, rozměr 106x26x19 mm (Délka a Šířka x Výška), žárově zinkováno</t>
  </si>
  <si>
    <t>ELT10.663.924</t>
  </si>
  <si>
    <t>530</t>
  </si>
  <si>
    <t>-2039255433</t>
  </si>
  <si>
    <t>Kotva průvlaková, ocelová, požárně odolná, zinkování SENDZIMIR, 52x6mm (Délka x Průměr), závit M6x12, pro vrták průměr 6mm</t>
  </si>
  <si>
    <t>ELT10.549.332</t>
  </si>
  <si>
    <t>529</t>
  </si>
  <si>
    <t>1124983703</t>
  </si>
  <si>
    <t>Spojka drátěného žlabu, ocelová, žárově zinkována, sada spojky se skládá z těla spojky, vratového šroubu a límcové matice</t>
  </si>
  <si>
    <t>ELT10.663.921</t>
  </si>
  <si>
    <t>528</t>
  </si>
  <si>
    <t>-173591445</t>
  </si>
  <si>
    <t>Žlab kabelový, ocelový, drátěný, s integrovanou spojkou, 60x60 (ŠxV), povrchová úprava ŽÁROVĚ ZINKOVÁNO</t>
  </si>
  <si>
    <t>SHPDZ60X60BF</t>
  </si>
  <si>
    <t>527</t>
  </si>
  <si>
    <t>418095026</t>
  </si>
  <si>
    <t>Montáž žlabů bez stojiny a výložníků kovových s podpěrkami a příslušenstvím bez víka, šířky do 100 mm</t>
  </si>
  <si>
    <t>741910412</t>
  </si>
  <si>
    <t>526</t>
  </si>
  <si>
    <t>Žlab drátěný ŽÁROVĚ ZINKOVANÝ 60x60, kotvení na stěnu, rozteč kotvení 1,0 m</t>
  </si>
  <si>
    <t>741-DPZ-AC23</t>
  </si>
  <si>
    <t>-1698672256</t>
  </si>
  <si>
    <t>Hmoždinka natloukací s vrutohřebíkem k uchycení do zdiva z plných cihel a betonu, průměr 6 mm, délka 35 mm materiál hmoždinky PA</t>
  </si>
  <si>
    <t>ELT10.152.126</t>
  </si>
  <si>
    <t>524</t>
  </si>
  <si>
    <t>-552307643</t>
  </si>
  <si>
    <t>Příchytka pro trubky tuhé 25, tř. hořl. hmot A1-F, PVC, tmavě šedá</t>
  </si>
  <si>
    <t>ELT10.075.255</t>
  </si>
  <si>
    <t>523</t>
  </si>
  <si>
    <t>895182293</t>
  </si>
  <si>
    <t>Trubka, pro instalaci na povrch, střední mechanická odolnost (750 N/5 cm), 25/21,4 mm, tř. hořl. hmot A1-F, PVC, tmavě šedá</t>
  </si>
  <si>
    <t>ELT10.075.250</t>
  </si>
  <si>
    <t>522</t>
  </si>
  <si>
    <t>266768839</t>
  </si>
  <si>
    <t>Montáž trubek elektroinstalačních s nasunutím nebo našroubováním do krabic plastových tuhých, uložených pevně, vnější D přes 23 do 35 mm</t>
  </si>
  <si>
    <t>741110002</t>
  </si>
  <si>
    <t>521</t>
  </si>
  <si>
    <t>Trubka tuhá PVC 25 pevně - střední mechanická odolnost (750 N/5 cm)</t>
  </si>
  <si>
    <t>741-TRP-AA05</t>
  </si>
  <si>
    <t>814329403</t>
  </si>
  <si>
    <t>Zásuvková skříň 2x230V, 2x32A/400V/5p, zásuvky 230V na chránič, jističe 400V v charakteristice C, jističe 230V v charakteristice B + 2x jistič/chránič 10A/1N/B/30mA volný vývod pro osvětlení, IP44</t>
  </si>
  <si>
    <t>SCRKAE-VAR001</t>
  </si>
  <si>
    <t>503</t>
  </si>
  <si>
    <t>412962137</t>
  </si>
  <si>
    <t>Montáž rozváděčů litinových, hliníkových nebo plastových bez zapojení vodičů skříněk hmotnosti do 10 kg</t>
  </si>
  <si>
    <t>741210121</t>
  </si>
  <si>
    <t>Zásuvková skříň 2x230V, 2x32A/400V/5p + 2x10A volný vývod pro osvětlení, IP55</t>
  </si>
  <si>
    <t>741-SCR-AA05</t>
  </si>
  <si>
    <t>-1050043004</t>
  </si>
  <si>
    <t>Krabice přístrojová IP55 pro nástěnnou, nebo zapuštěnou montáž, šedá</t>
  </si>
  <si>
    <t>ELT10.548.578</t>
  </si>
  <si>
    <t>509</t>
  </si>
  <si>
    <t>357597290</t>
  </si>
  <si>
    <t>Spínač venkovní, domovní vzor, pro montáž do zdiva, 10A/230V, IP55, béžový, řazení č.6</t>
  </si>
  <si>
    <t>ELT10.548.666</t>
  </si>
  <si>
    <t>508</t>
  </si>
  <si>
    <t>1139363209</t>
  </si>
  <si>
    <t>Montáž spínačů jedno nebo dvoupólových nástěnných se zapojením vodičů, pro prostředí venkovní nebo mokré přepínačů, řazení 6-střídavých</t>
  </si>
  <si>
    <t>741310042</t>
  </si>
  <si>
    <t>507</t>
  </si>
  <si>
    <t>152710762</t>
  </si>
  <si>
    <t>Montáž krabic elektroinstalačních bez napojení na trubky a lišty, demontáže a montáže víčka a přístroje protahovacích nebo odbočných zapuštěných plastových čtyřhranných</t>
  </si>
  <si>
    <t>741112003</t>
  </si>
  <si>
    <t>Spínač domovní IP55, 230V/10A, do zdiva, nebo na povrch, řazení č.6 (1)</t>
  </si>
  <si>
    <t>741-LGR-AV04</t>
  </si>
  <si>
    <t>926466478</t>
  </si>
  <si>
    <t>Kabelová vývodka plastová, IP66, pro předlisy M20, těsnící rozsah Ø 6,5-13,5 mm, závit ISO M 20 x 1,5</t>
  </si>
  <si>
    <t>SHPAKM20</t>
  </si>
  <si>
    <t>1611916552</t>
  </si>
  <si>
    <t>Krabice na povrch, plastová, venkovní, UV odolná, s předlisy pro kabelové vývodky, 104x104x70mm, IP66, 5-pólová svorkovnice 1,5 - 2,5 mm2</t>
  </si>
  <si>
    <t>SHPKF0402G</t>
  </si>
  <si>
    <t>511</t>
  </si>
  <si>
    <t>1501477683</t>
  </si>
  <si>
    <t>Montáž krabic elektroinstalačních bez napojení na trubky a lišty, demontáže a montáže víčka a přístroje rozvodek se zapojením vodičů na svorkovnici nástěnných plastových čtyřhranných pro vodiče D 6 mm2</t>
  </si>
  <si>
    <t>741112112</t>
  </si>
  <si>
    <t>510</t>
  </si>
  <si>
    <t>Krabice na povrch do 5x2,5mm2, IP66, venkovní, UV odolná</t>
  </si>
  <si>
    <t>741-KRA-HN14</t>
  </si>
  <si>
    <t>19476894</t>
  </si>
  <si>
    <t>Teplem smrštitelná koncovka rozdělovací pro 5 - žilový kabel s průměry žil 6-70mm</t>
  </si>
  <si>
    <t>ELT10.199.873</t>
  </si>
  <si>
    <t>-1684626735</t>
  </si>
  <si>
    <t>Ukončení kabelů smršťovací záklopkou nebo páskou se zapojením bez letování, počtu a průřezu žil 5x16 mm2</t>
  </si>
  <si>
    <t>741132148</t>
  </si>
  <si>
    <t>Ukončení kabelu CYKY-J 5x16 smršťovací záklopkou</t>
  </si>
  <si>
    <t>741-CYK-UK16</t>
  </si>
  <si>
    <t>-838689555</t>
  </si>
  <si>
    <t>Ukončení vodičů izolovaných s označením a zapojením v rozváděči nebo na přístroji, průřezu žíly do 25 mm2</t>
  </si>
  <si>
    <t>741130007</t>
  </si>
  <si>
    <t>553</t>
  </si>
  <si>
    <t>Ukončení vodiče Cu, Al do 25mm2</t>
  </si>
  <si>
    <t>741-UKC-A025</t>
  </si>
  <si>
    <t>783492564</t>
  </si>
  <si>
    <t>Ukončení vodičů izolovaných s označením a zapojením v rozváděči nebo na přístroji, průřezu žíly do 10 mm2</t>
  </si>
  <si>
    <t>741130005</t>
  </si>
  <si>
    <t>552</t>
  </si>
  <si>
    <t>Ukončení vodiče Cu, Al do 10mm2</t>
  </si>
  <si>
    <t>741-UKC-A010</t>
  </si>
  <si>
    <t>1069076498</t>
  </si>
  <si>
    <t>Ukončení vodičů izolovaných s označením a zapojením v rozváděči nebo na přístroji, průřezu žíly do 2,5 mm2</t>
  </si>
  <si>
    <t>741130001</t>
  </si>
  <si>
    <t>525</t>
  </si>
  <si>
    <t>Ukončení vodiče Cu, Al do 2,5mm2</t>
  </si>
  <si>
    <t>741-UKC-A002</t>
  </si>
  <si>
    <t>262911768</t>
  </si>
  <si>
    <t>Kabel JXFE-R B2ca s1d0 UV 4x2x0,8</t>
  </si>
  <si>
    <t>DVE11411342</t>
  </si>
  <si>
    <t>550</t>
  </si>
  <si>
    <t>-141546341</t>
  </si>
  <si>
    <t>Montáž kabelů měděných ovládacích bez ukončení uložených pevně stíněných ovládacích s plným jádrem (JYTY) počtu a průměru žil 2 až 19x0,8 mm2</t>
  </si>
  <si>
    <t>741124731</t>
  </si>
  <si>
    <t>549</t>
  </si>
  <si>
    <t>Kabel JXFE-R B2ca s1d0 UV 4x2x0,8 - volně</t>
  </si>
  <si>
    <t>741-JXF-VT08</t>
  </si>
  <si>
    <t>-631839612</t>
  </si>
  <si>
    <t>Kabel CYKY-J 5x16 (5C)</t>
  </si>
  <si>
    <t>ELT10.049.436</t>
  </si>
  <si>
    <t>486</t>
  </si>
  <si>
    <t>-560680322</t>
  </si>
  <si>
    <t>Ostatní práce při montáži vodičů a kabelů Příplatek k cenám montáže vodičů a kabelů za zatahování vodičů a kabelů do tvárnicových tras s komorami nebo do kolektorů, hmotnosti do 0,75 kg</t>
  </si>
  <si>
    <t>741128021</t>
  </si>
  <si>
    <t>342066925</t>
  </si>
  <si>
    <t>Montáž kabelů měděných bez ukončení uložených volně nebo v liště plných kulatých (CYKY) počtu a průřezu žil 5x16 mm2</t>
  </si>
  <si>
    <t>741122234</t>
  </si>
  <si>
    <t>485</t>
  </si>
  <si>
    <t>Kabel CYKY-J 5x16 (5C) - volně</t>
  </si>
  <si>
    <t>741-CYK-VE30</t>
  </si>
  <si>
    <t>-1517199057</t>
  </si>
  <si>
    <t>Kabel CYKY-J 5x10 (5C)</t>
  </si>
  <si>
    <t>ELT10.051.282</t>
  </si>
  <si>
    <t>548</t>
  </si>
  <si>
    <t>-1725999487</t>
  </si>
  <si>
    <t>Montáž kabelů měděných bez ukončení uložených volně nebo v liště plných kulatých (CYKY) počtu a průřezu žil 5x10 mm2</t>
  </si>
  <si>
    <t>741122233</t>
  </si>
  <si>
    <t>547</t>
  </si>
  <si>
    <t>Kabel CYKY-J 5x10 (5C) - volně</t>
  </si>
  <si>
    <t>741-CYK-VE25</t>
  </si>
  <si>
    <t>565543239</t>
  </si>
  <si>
    <t>Kabel CYKY-J 5x25 (5C)</t>
  </si>
  <si>
    <t>ELT10.049.512</t>
  </si>
  <si>
    <t>546</t>
  </si>
  <si>
    <t>76423646</t>
  </si>
  <si>
    <t>Montáž kabelů měděných bez ukončení uložených pevně plných kulatých nebo bezhalogenových (CYKY) počtu a průřezu žil 3x35+25 mm2</t>
  </si>
  <si>
    <t>741122631</t>
  </si>
  <si>
    <t>545</t>
  </si>
  <si>
    <t>Kabel CYKY-J 5x25 (5C) - pevně</t>
  </si>
  <si>
    <t>741-CYK-PE35</t>
  </si>
  <si>
    <t>-277272039</t>
  </si>
  <si>
    <t>Kabel CYKY-J 3x1,5 (3C)</t>
  </si>
  <si>
    <t>ELT10.051.448</t>
  </si>
  <si>
    <t>520</t>
  </si>
  <si>
    <t>-815537725</t>
  </si>
  <si>
    <t>Montáž kabelů měděných bez ukončení uložených pevně plných kulatých nebo bezhalogenových (CYKY) počtu a průřezu žil 3x1,5 až 6 mm2</t>
  </si>
  <si>
    <t>741122611</t>
  </si>
  <si>
    <t>519</t>
  </si>
  <si>
    <t>Kabel CYKY-J 3x1,5 (3C) - pevně</t>
  </si>
  <si>
    <t>741-CYK-PB05</t>
  </si>
  <si>
    <t>541419961</t>
  </si>
  <si>
    <t>Kabel CYKY-O 3x1,5 (3A)</t>
  </si>
  <si>
    <t>ELT10.048.186</t>
  </si>
  <si>
    <t>518</t>
  </si>
  <si>
    <t>1582427817</t>
  </si>
  <si>
    <t>517</t>
  </si>
  <si>
    <t>Kabel CYKY-O 3x1,5 (3A) - pevně</t>
  </si>
  <si>
    <t>741-CYK-PA15</t>
  </si>
  <si>
    <t>942013437</t>
  </si>
  <si>
    <t>-165772244</t>
  </si>
  <si>
    <t>-783789054</t>
  </si>
  <si>
    <t>Teplem smrštitelná koncovka rozdělovací pro 4 - žilový kabel s průměry žil 70-185mm</t>
  </si>
  <si>
    <t>ELT10.049.959</t>
  </si>
  <si>
    <t>473</t>
  </si>
  <si>
    <t>-1200534119</t>
  </si>
  <si>
    <t>Ukončení kabelů smršťovací záklopkou nebo páskou se zapojením bez letování, počtu a průřezu žil 3x150+70 mm2</t>
  </si>
  <si>
    <t>741132125</t>
  </si>
  <si>
    <t>472</t>
  </si>
  <si>
    <t>Ukončení kabelu AYKY-J 3x120+70 smršťovací záklopkou</t>
  </si>
  <si>
    <t>741-AYK-UK35</t>
  </si>
  <si>
    <t>1306735021</t>
  </si>
  <si>
    <t>1765295329</t>
  </si>
  <si>
    <t>309021022</t>
  </si>
  <si>
    <t>-1514362104</t>
  </si>
  <si>
    <t>Kabel AYKY-J 3x120+70 (4B)</t>
  </si>
  <si>
    <t>ELT10.048.598</t>
  </si>
  <si>
    <t>475</t>
  </si>
  <si>
    <t>-453887558</t>
  </si>
  <si>
    <t>Ostatní práce při montáži vodičů a kabelů Příplatek k cenám montáže vodičů a kabelů za zatahování vodičů a kabelů do tvárnicových tras s komorami nebo do kolektorů, hmotnosti do 2 kg</t>
  </si>
  <si>
    <t>741128022</t>
  </si>
  <si>
    <t>-2131090572</t>
  </si>
  <si>
    <t>Montáž kabelů hliníkových bez ukončení uložených volně plných nebo laněných kulatých (AYKY) počtu a průřezu žil 3x95+70 až 120+70 mm2</t>
  </si>
  <si>
    <t>741123232</t>
  </si>
  <si>
    <t>474</t>
  </si>
  <si>
    <t>Kabel AYKY-J 3x120+70 (4B) - volně</t>
  </si>
  <si>
    <t>741-AYK-PC35</t>
  </si>
  <si>
    <t xml:space="preserve">    46-M-TRZ-AA04 - Trubka plastová, ohebná, pancéřová D40 ve výkopu</t>
  </si>
  <si>
    <t xml:space="preserve">    21-M-SKR-XC40 - Skříň zásuvková v plastovém pilíři</t>
  </si>
  <si>
    <t xml:space="preserve">    21-M-SKR-FA31 - Skříň pojistková PPS 9x160A 3 sady pojistek 160A, pilíř</t>
  </si>
  <si>
    <t xml:space="preserve">    21-M-REP-PP21 - Hlavní rozváděč NN AREÁLU</t>
  </si>
  <si>
    <t xml:space="preserve">    741-VML-ML50 - Svítidlo průmyslové liniové LED přisazené</t>
  </si>
  <si>
    <t xml:space="preserve">    741-UZZ-FE30 - Pásek FeZn 30/4 v zemi - V průmyslové zástavbě</t>
  </si>
  <si>
    <t xml:space="preserve">    741-KOF-AA10 - Ocelová konstrukce pro přístroje do 5 kg (profil oceli je uveden jen jako příklad možného použití)</t>
  </si>
  <si>
    <t xml:space="preserve">    741-DPZ-AC23 - Žlab drátěný ŽÁROVĚ ZINKOVANÝ 60x60, kotvení na stěnu, rozteč kotvení 1,0 m</t>
  </si>
  <si>
    <t xml:space="preserve">    741-TRP-AA05 - Trubka tuhá PVC 25 pevně - střední mechanická odolnost (750 N/5 cm)</t>
  </si>
  <si>
    <t xml:space="preserve">    741-SCR-AA05 - Zásuvková skříň 2x230V, 2x32A/400V/5p + 2x10A volný vývod pro osvětlení, IP55</t>
  </si>
  <si>
    <t xml:space="preserve">    741-LGR-AV04 - Spínač domovní IP55, 230V/10A, do zdiva, nebo na povrch, řazení č.6 (1)</t>
  </si>
  <si>
    <t xml:space="preserve">    741-KRA-HN14 - Krabice na povrch do 5x2,5mm2, IP66, venkovní, UV odolná</t>
  </si>
  <si>
    <t xml:space="preserve">    741-CYK-UK16 - Ukončení kabelu CYKY-J 5x16 smršťovací záklopkou</t>
  </si>
  <si>
    <t xml:space="preserve">    741-UKC-A025 - Ukončení vodiče Cu, Al do 25mm2</t>
  </si>
  <si>
    <t xml:space="preserve">    741-UKC-A010 - Ukončení vodiče Cu, Al do 10mm2</t>
  </si>
  <si>
    <t xml:space="preserve">    741-UKC-A002 - Ukončení vodiče Cu, Al do 2,5mm2</t>
  </si>
  <si>
    <t xml:space="preserve">    741-JXF-VT08 - Kabel JXFE-R B2ca s1d0 UV 4x2x0,8 - volně</t>
  </si>
  <si>
    <t xml:space="preserve">    741-CYK-VE30 - Kabel CYKY-J 5x16 (5C) - volně</t>
  </si>
  <si>
    <t xml:space="preserve">    741-CYK-VE25 - Kabel CYKY-J 5x10 (5C) - volně</t>
  </si>
  <si>
    <t xml:space="preserve">    741-CYK-PE35 - Kabel CYKY-J 5x25 (5C) - pevně</t>
  </si>
  <si>
    <t xml:space="preserve">    741-CYK-PB05 - Kabel CYKY-J 3x1,5 (3C) - pevně</t>
  </si>
  <si>
    <t xml:space="preserve">    741-CYK-PA15 - Kabel CYKY-O 3x1,5 (3A) - pevně</t>
  </si>
  <si>
    <t xml:space="preserve">    741-AYK-UK35 - Ukončení kabelu AYKY-J 3x120+70 smršťovací záklopkou</t>
  </si>
  <si>
    <t xml:space="preserve">    741-AYK-PC35 - Kabel AYKY-J 3x120+70 (4B) - volně</t>
  </si>
  <si>
    <t>22-NN-AR - Venkovní kabelové rozvody NN v areálu</t>
  </si>
  <si>
    <t>{e30ec7e1-68cc-4647-a701-a083f5d83e71}</t>
  </si>
  <si>
    <t>-1374440273</t>
  </si>
  <si>
    <t>Trubka ohebná pancéřová plastová, Ø75/61 mm, rudá</t>
  </si>
  <si>
    <t>ELT10.079.365</t>
  </si>
  <si>
    <t>554</t>
  </si>
  <si>
    <t>-1788865311</t>
  </si>
  <si>
    <t>Montáž trubek ochranných uložených volně do rýhy plastových tuhých,vnitřního průměru přes 50 do 90 mm</t>
  </si>
  <si>
    <t>460520163</t>
  </si>
  <si>
    <t>Trubka plastová, ohebná, pancéřová D75 ve výkopu</t>
  </si>
  <si>
    <t>46-M-TRZ-AA10</t>
  </si>
  <si>
    <t>1983155843</t>
  </si>
  <si>
    <t>128</t>
  </si>
  <si>
    <t>dlaždice z taveného čediče JR = jemný rastr 250x250x30</t>
  </si>
  <si>
    <t>632321300</t>
  </si>
  <si>
    <t>589</t>
  </si>
  <si>
    <t>601399844</t>
  </si>
  <si>
    <t>Štěrkodrť, frakce 0-63, třída A, sypná hmotnost cca1800 kg na 1m3</t>
  </si>
  <si>
    <t>PKLSTR-FRA-0-63</t>
  </si>
  <si>
    <t>588</t>
  </si>
  <si>
    <t>388172283</t>
  </si>
  <si>
    <t>Kamenivo drcené, hrubé, frakce 4-8, třída B, sypná hmotnost cca1557 kg na 1m3</t>
  </si>
  <si>
    <t>PKLSTR-FRA-4-8</t>
  </si>
  <si>
    <t>587</t>
  </si>
  <si>
    <t>-1363025502</t>
  </si>
  <si>
    <t>Základové konstrukce základ bez bednění do rostlé zeminy z monolitického betonu tř. C 12/15</t>
  </si>
  <si>
    <t>460080013</t>
  </si>
  <si>
    <t>586</t>
  </si>
  <si>
    <t>741614327</t>
  </si>
  <si>
    <t>Ostatní zemní práce při stavbě nadzemních vedení zásyp jam ručně včetně upěchování a uložení výkopku ve vrstvách, a úpravy povrchu, v hornině třídy 4</t>
  </si>
  <si>
    <t>460120014</t>
  </si>
  <si>
    <t>585</t>
  </si>
  <si>
    <t xml:space="preserve">Poznámka k souboru cen:_x000D_
1. Ceny hloubení jam v hornině třídy 6 a 7 jsou stanoveny za použití pneumatického kladiva. </t>
  </si>
  <si>
    <t>-1099787854</t>
  </si>
  <si>
    <t>Hloubení nezapažených jam ručně pro stožáry s přemístěním výkopku do vzdálenosti 3 m od okraje jámy nebo naložením na dopravní prostředek, včetně zásypu, zhutnění a urovnání povrchu bez patky jednoduché na rovině, délky třídy 4 přes 6 do 8 m, v hornině</t>
  </si>
  <si>
    <t>460050004</t>
  </si>
  <si>
    <t>584</t>
  </si>
  <si>
    <t>Jáma pro osvělovací stožár v= 8m, rozměr kotevního bloku 800x800x1700 mm</t>
  </si>
  <si>
    <t>46-M-VYK-OS08</t>
  </si>
  <si>
    <t>1155936730</t>
  </si>
  <si>
    <t>Vodič H07V-K 10 Z/ZL (CYA 10 zlž)</t>
  </si>
  <si>
    <t>ELT10.049.056</t>
  </si>
  <si>
    <t>576</t>
  </si>
  <si>
    <t>-532524825</t>
  </si>
  <si>
    <t>Kabel CYKY-J 3x2,5 (3C)</t>
  </si>
  <si>
    <t>ELT11110101</t>
  </si>
  <si>
    <t>575</t>
  </si>
  <si>
    <t>-1060589205</t>
  </si>
  <si>
    <t>Pojistka tavná NEOZED DO1/E14 6 A, gL/gG</t>
  </si>
  <si>
    <t>ELT10.081.829</t>
  </si>
  <si>
    <t>574</t>
  </si>
  <si>
    <t>943921570</t>
  </si>
  <si>
    <t>Stožárová svorkovnice pro tři okruhy</t>
  </si>
  <si>
    <t>PVL45OIHUIO</t>
  </si>
  <si>
    <t>573</t>
  </si>
  <si>
    <t>-1820895540</t>
  </si>
  <si>
    <t>Svítidlo venkovní reflektorové, se zdrojem LED, těleso hliníkový profil, IP 65, Ra &gt; 70, teplota chromatičnosti 4 000 K, světelný tok zdroje 17 340 lm, příkon 110W, DxŠxV = 330x365x430 mm</t>
  </si>
  <si>
    <t>PVLGU002</t>
  </si>
  <si>
    <t>582</t>
  </si>
  <si>
    <t>809556299</t>
  </si>
  <si>
    <t>Svítidlo venkovní reflektorové, se zdrojem LED, těleso hliníkový profil, IP 65, Ra &gt; 70, teplota chromatičnosti 4 000 K, světelný tok zdroje 10 564 lm, příkon 70W, DxŠxV = 295x345x430 mm</t>
  </si>
  <si>
    <t>PVLGU001</t>
  </si>
  <si>
    <t>581</t>
  </si>
  <si>
    <t>-1658720879</t>
  </si>
  <si>
    <t>Výložník rovný,na stěnu, žárově zinkovaný, v= 300mm, vyložení L= 500 mm, úhel sklonu 4°</t>
  </si>
  <si>
    <t>PVL0611500089</t>
  </si>
  <si>
    <t>583</t>
  </si>
  <si>
    <t>-1850258463</t>
  </si>
  <si>
    <t>Držák reflektorů pro osvětlení sportovišť, vodorovný, pro tři reflektory, s natáčením, délka ramene 2000 mm</t>
  </si>
  <si>
    <t>AMK1832000060</t>
  </si>
  <si>
    <t>568</t>
  </si>
  <si>
    <t>-1971037947</t>
  </si>
  <si>
    <t>Manžeta plastová, ochranná, pro zesílení dříku stožáru v místě vetknutí, L= 300mm, pro průměr sloupu 159mm</t>
  </si>
  <si>
    <t>AMK4300000159</t>
  </si>
  <si>
    <t>566</t>
  </si>
  <si>
    <t>-58863937</t>
  </si>
  <si>
    <t>Stožár dvoustupňový 8,2 m, žárově zinkovaný dle ČSN EN ISO 1461, dvířka 400x90 mm, dřík na vrcholu stožáru Ø89mm, 123 kg, pro vetknutou montáž, pro výložníky s vyložením do délky 2500 mm</t>
  </si>
  <si>
    <t>AMK1410013389</t>
  </si>
  <si>
    <t>579</t>
  </si>
  <si>
    <t>-143603703</t>
  </si>
  <si>
    <t>Montáž izolovaných kabelů měděných bez ukončení do 1 kV uložených pevně CYKY, CYKYD, CYKYDY, NYM, NYY, YSLY, 750 V, počtu a průřezu žil 3 x 2,5 mm2</t>
  </si>
  <si>
    <t>210810046</t>
  </si>
  <si>
    <t>563</t>
  </si>
  <si>
    <t>642966169</t>
  </si>
  <si>
    <t>Montáž hromosvodného vedení ochranných prvků a doplňků ochranného pospojování pevně</t>
  </si>
  <si>
    <t>210220452</t>
  </si>
  <si>
    <t>562</t>
  </si>
  <si>
    <t>-1199232245</t>
  </si>
  <si>
    <t>Montáž elektrovýzbroje stožárů osvětlení  3 okruhy</t>
  </si>
  <si>
    <t>210204203</t>
  </si>
  <si>
    <t>580</t>
  </si>
  <si>
    <t>1105170443</t>
  </si>
  <si>
    <t>Montáž svítidel výbojkových se zapojením vodičů světlometů hmotnosti do 10 kg</t>
  </si>
  <si>
    <t>210202025</t>
  </si>
  <si>
    <t>578</t>
  </si>
  <si>
    <t>1436244065</t>
  </si>
  <si>
    <t>Montáž pojistek se zapojením vodičů závitových pojistkových částí pojistkových patron do 60 A se styčným kroužkem</t>
  </si>
  <si>
    <t>210120101</t>
  </si>
  <si>
    <t>559</t>
  </si>
  <si>
    <t>-304387403</t>
  </si>
  <si>
    <t>Ukončení vodičů izolovaných s označením a zapojením v rozváděči nebo na přístroji průřezu žíly do 10 mm2</t>
  </si>
  <si>
    <t>210100014</t>
  </si>
  <si>
    <t>561</t>
  </si>
  <si>
    <t>1923235203</t>
  </si>
  <si>
    <t>Ukončení vodičů izolovaných s označením a zapojením v rozváděči nebo na přístroji průřezu žíly do 2,5 mm2</t>
  </si>
  <si>
    <t>210100001</t>
  </si>
  <si>
    <t>560</t>
  </si>
  <si>
    <t>-891594643</t>
  </si>
  <si>
    <t>Montáž konzol venkovního vedení nn příslušenství konzol nosiče svítidel veřejného osvětlení a kabelových koncovek</t>
  </si>
  <si>
    <t>210040098</t>
  </si>
  <si>
    <t>555</t>
  </si>
  <si>
    <t>124608794</t>
  </si>
  <si>
    <t>Montáž výložníků osvětlení  tříramenných sloupových, hmotnosti do 70 kg</t>
  </si>
  <si>
    <t>210204107</t>
  </si>
  <si>
    <t>577</t>
  </si>
  <si>
    <t>-617447555</t>
  </si>
  <si>
    <t>Montáž sloupů a stožárů venkovního vedení nn bez výstroje ocelových trubkových včetně rozvozu, vztyčení, očíslování, složení do 12 m jednoduchých</t>
  </si>
  <si>
    <t>210040011</t>
  </si>
  <si>
    <t>557</t>
  </si>
  <si>
    <t>Sloupy VO výšky 8m se svítidly + výložníky na stěnu</t>
  </si>
  <si>
    <t>21-M-STO-AV40</t>
  </si>
  <si>
    <t>-583289104</t>
  </si>
  <si>
    <t>-1841359537</t>
  </si>
  <si>
    <t>Skříň pojistková v plastovém pilíři, 1 sada pojistek 160A,  IP44/IP00,  TN-C, 390 x 1500 x 240 (šířka x výška x hloubka)</t>
  </si>
  <si>
    <t>551</t>
  </si>
  <si>
    <t>257484138</t>
  </si>
  <si>
    <t>804809896</t>
  </si>
  <si>
    <t>126790039</t>
  </si>
  <si>
    <t>-2135691034</t>
  </si>
  <si>
    <t>Skříň pojistková PPS 3x160A 1 sada pojistek 160A, pilíř</t>
  </si>
  <si>
    <t>21-M-SKR-FK11</t>
  </si>
  <si>
    <t>-420590697</t>
  </si>
  <si>
    <t>Rozváděč venkovního osvětlení v pilíři, IP44/IP20, 400V/50Hz, In=20A, ŠxVxH 320+320x1830x250 mm, 3x výstup 10A/230V, astrohodiny se soumrakovým spínačem, příjmací modul - 4 výstupy, 1x přepěťová ochrana B+C</t>
  </si>
  <si>
    <t>ELPRVOS1-NKP7P-SH03V</t>
  </si>
  <si>
    <t>594</t>
  </si>
  <si>
    <t>1779897640</t>
  </si>
  <si>
    <t>593</t>
  </si>
  <si>
    <t>-1442611677</t>
  </si>
  <si>
    <t>592</t>
  </si>
  <si>
    <t>812946718</t>
  </si>
  <si>
    <t>591</t>
  </si>
  <si>
    <t>1208240384</t>
  </si>
  <si>
    <t>590</t>
  </si>
  <si>
    <t>Rozváděč venkovního osvětlení v pilíři</t>
  </si>
  <si>
    <t>21-M-RVO-VA10</t>
  </si>
  <si>
    <t>PSM7191103-01-23</t>
  </si>
  <si>
    <t>-715412325</t>
  </si>
  <si>
    <t>Teplem smrštitelná koncovka rozdělovací pro 4 - žilový kabel s průměry žil 4-25mm</t>
  </si>
  <si>
    <t>ELT10.050.615</t>
  </si>
  <si>
    <t>337255039</t>
  </si>
  <si>
    <t>Ukončení kabelů smršťovací záklopkou nebo páskou se zapojením bez letování, počtu a průřezu žil 4x16 mm2</t>
  </si>
  <si>
    <t>741132133</t>
  </si>
  <si>
    <t>Ukončení kabelu CYKY-J 4x16 smršťovací záklopkou</t>
  </si>
  <si>
    <t>741-CYK-UK15</t>
  </si>
  <si>
    <t>-2098680568</t>
  </si>
  <si>
    <t>1918164545</t>
  </si>
  <si>
    <t>Ukončení kabelů smršťovací záklopkou nebo páskou se zapojením bez letování, počtu a průřezu žil 4x10 mm2</t>
  </si>
  <si>
    <t>741132132</t>
  </si>
  <si>
    <t>543</t>
  </si>
  <si>
    <t>Ukončení kabelu CYKY-J 4x10 smršťovací záklopkou</t>
  </si>
  <si>
    <t>741-CYK-UK10</t>
  </si>
  <si>
    <t>159798323</t>
  </si>
  <si>
    <t>Kabel CYKY-J 4x16 (4B)</t>
  </si>
  <si>
    <t>ELT10.048.484</t>
  </si>
  <si>
    <t>-396099013</t>
  </si>
  <si>
    <t>-1255924163</t>
  </si>
  <si>
    <t>Montáž kabelů měděných bez ukončení uložených volně nebo v liště plných kulatých (CYKY) počtu a průřezu žil 4x16 až 25 mm2</t>
  </si>
  <si>
    <t>741122223</t>
  </si>
  <si>
    <t>Kabel CYKY-J 4x16 (4B) - volně</t>
  </si>
  <si>
    <t>741-CYK-VC35</t>
  </si>
  <si>
    <t>-770734360</t>
  </si>
  <si>
    <t>Kabel CYKY-J 4x10 (4B)</t>
  </si>
  <si>
    <t>ELT10.048.218</t>
  </si>
  <si>
    <t>1329546275</t>
  </si>
  <si>
    <t>541</t>
  </si>
  <si>
    <t>-1125230186</t>
  </si>
  <si>
    <t>Montáž kabelů měděných bez ukončení uložených volně nebo v liště plných kulatých (CYKY) počtu a průřezu žil 4x10 mm2</t>
  </si>
  <si>
    <t>741122222</t>
  </si>
  <si>
    <t>Kabel CYKY-J 4x10 (4B) - volně</t>
  </si>
  <si>
    <t>741-CYK-VC30</t>
  </si>
  <si>
    <t xml:space="preserve">    46-M-TRZ-AA10 - Trubka plastová, ohebná, pancéřová D75 ve výkopu</t>
  </si>
  <si>
    <t xml:space="preserve">    46-M-VYK-OS08 - Jáma pro osvělovací stožár v= 8m, rozměr kotevního bloku 800x800x1700 mm</t>
  </si>
  <si>
    <t xml:space="preserve">    21-M-STO-AV40 - Sloupy VO výšky 8m se svítidly + výložníky na stěnu</t>
  </si>
  <si>
    <t xml:space="preserve">    21-M-SKR-FK11 - Skříň pojistková PPS 3x160A 1 sada pojistek 160A, pilíř</t>
  </si>
  <si>
    <t xml:space="preserve">    21-M-RVO-VA10 - Rozváděč venkovního osvětlení v pilíři</t>
  </si>
  <si>
    <t xml:space="preserve">    741-CYK-UK15 - Ukončení kabelu CYKY-J 4x16 smršťovací záklopkou</t>
  </si>
  <si>
    <t xml:space="preserve">    741-CYK-UK10 - Ukončení kabelu CYKY-J 4x10 smršťovací záklopkou</t>
  </si>
  <si>
    <t xml:space="preserve">    741-CYK-VC35 - Kabel CYKY-J 4x16 (4B) - volně</t>
  </si>
  <si>
    <t xml:space="preserve">    741-CYK-VC30 - Kabel CYKY-J 4x10 (4B) - volně</t>
  </si>
  <si>
    <t>23-VO-AR - Venkovní kabelové rozvody VO v areálu</t>
  </si>
  <si>
    <t>{538615b1-fd1a-464d-ae99-078c0c004586}</t>
  </si>
  <si>
    <t>-2115516683</t>
  </si>
  <si>
    <t>572</t>
  </si>
  <si>
    <t>Zapojení a ukončení datových a optických kabelů</t>
  </si>
  <si>
    <t>HZS-ITP-AA01</t>
  </si>
  <si>
    <t>517774344</t>
  </si>
  <si>
    <t>-98017907</t>
  </si>
  <si>
    <t>Trubka ohebná HDPE 32 do země pro zafukování optického kabelu</t>
  </si>
  <si>
    <t>PVLHDPE32</t>
  </si>
  <si>
    <t>-1096285738</t>
  </si>
  <si>
    <t>Ostatní příslušenství ke kamerovému systému - SADA pro kompletní montáž a sestavení</t>
  </si>
  <si>
    <t>STNJKDJERZE</t>
  </si>
  <si>
    <t>571</t>
  </si>
  <si>
    <t>-1622750007</t>
  </si>
  <si>
    <t>19“ polička perforovaná 1U/350mm, max.nosnost 50kg</t>
  </si>
  <si>
    <t>HDE001003</t>
  </si>
  <si>
    <t>570</t>
  </si>
  <si>
    <t>1947875557</t>
  </si>
  <si>
    <t>SATA DISK 3000GB, 7200 rpm, vhodný do podmínek 24/7, pro PC Videoserver, DVR, NAS záruka 36 měsíců</t>
  </si>
  <si>
    <t>PVLCM04</t>
  </si>
  <si>
    <t>569</t>
  </si>
  <si>
    <t>-1620656351</t>
  </si>
  <si>
    <t>Nahrávací zařízení do 8 kamer; Max. rozlišení záznamu: 8 Megapixel; Počet HDD slotů: 2x; Video výstup: HDMI / VGA; Alarmy In / Out: 4 / 1; Audio In / Out: 1 / 1; Datová propustnost (In / Out): 80 / 160 Mbps</t>
  </si>
  <si>
    <t>PVLCM02</t>
  </si>
  <si>
    <t>1024818879</t>
  </si>
  <si>
    <t>Držák pro venkovní kameru</t>
  </si>
  <si>
    <t>PVLCM0D1</t>
  </si>
  <si>
    <t>680388611</t>
  </si>
  <si>
    <t xml:space="preserve">Kamera venkovní, provedení BULLET, 2 megapixely, délka přísvitu max.10 metrů; typ objektivu monofokální; WDR: 120dB reálné; citlivost: standardní </t>
  </si>
  <si>
    <t>PVLCM01A</t>
  </si>
  <si>
    <t>564</t>
  </si>
  <si>
    <t>-650709303</t>
  </si>
  <si>
    <t>Montáž hovorové soupravy na desku stolu nebo konstrukci se zapojením označených přívodů a přezkoušením</t>
  </si>
  <si>
    <t>220320301</t>
  </si>
  <si>
    <t>Kamerový systém</t>
  </si>
  <si>
    <t>22-M-ALC-CAM01</t>
  </si>
  <si>
    <t>Výzbroj datové skříně - Optická vana, kazeta pro 24 svárů, zásuvka 230V, jistič/chránič 10A/1/B/0,03, switch, 4x POE LAN, Wi-Fi point, zdroj 24VDC, vysílací modul 4 vstupy, trojtlačítko do panelu</t>
  </si>
  <si>
    <t>PVLDTV</t>
  </si>
  <si>
    <t>Skříň datová s výzbrojí, plastový pilíř</t>
  </si>
  <si>
    <t>21-M-SKR-SP21</t>
  </si>
  <si>
    <t>PSM7191103-01-24</t>
  </si>
  <si>
    <t>-1959750712</t>
  </si>
  <si>
    <t>Kabel datový, metalický, stíněný, šedý, venkovní, cat. 6A, typ U/FTP, průměr vodiče 0,56 mm, průměr kabelu 7,3 mm, izolace polyetylen, vnější plášť PE, UV stabilní</t>
  </si>
  <si>
    <t>INT26000040</t>
  </si>
  <si>
    <t>-1392290202</t>
  </si>
  <si>
    <t>2055889688</t>
  </si>
  <si>
    <t>Montáž kabelů měděných ovládacích bez ukončení uložených volně stíněných ovládacích s plným jádrem (JYTY) počtu a průměru žil 2 až 19x0,8 mm2</t>
  </si>
  <si>
    <t>741124701</t>
  </si>
  <si>
    <t>Kabel datový, venkovní, cat. 6A U/FTP, stíněný, volně</t>
  </si>
  <si>
    <t>741-DTK-VA75</t>
  </si>
  <si>
    <t>676674838</t>
  </si>
  <si>
    <t>Kabel OPTICKÝ, venkovní, 24 vláken, MM, pro zafukování</t>
  </si>
  <si>
    <t>PVLJHOPTI24MM</t>
  </si>
  <si>
    <t>558</t>
  </si>
  <si>
    <t>-511001165</t>
  </si>
  <si>
    <t>-168983122</t>
  </si>
  <si>
    <t>556</t>
  </si>
  <si>
    <t>Kabel OPTICKÝ 24 vlákem MM, venkovní, v trubce</t>
  </si>
  <si>
    <t>741-AUK-PR10</t>
  </si>
  <si>
    <t xml:space="preserve">    HZS-ITP-AA01 - Zapojení a ukončení datových a optických kabelů</t>
  </si>
  <si>
    <t xml:space="preserve">    22-M-ALC-CAM01 - Kamerový systém</t>
  </si>
  <si>
    <t xml:space="preserve">    21-M-SKR-SP21 - Skříň datová s výzbrojí, plastový pilíř</t>
  </si>
  <si>
    <t xml:space="preserve">    741-DTK-VA75 - Kabel datový, venkovní, cat. 6A U/FTP, stíněný, volně</t>
  </si>
  <si>
    <t xml:space="preserve">    741-AUK-PR10 - Kabel OPTICKÝ 24 vlákem MM, venkovní, v trubce</t>
  </si>
  <si>
    <t>24-SL-AR - Venkovní slaboproudé kabelové rozvody v areálu</t>
  </si>
  <si>
    <t>{3d316a7f-9464-44cf-b46d-9079e450fcfe}</t>
  </si>
  <si>
    <t>1315186489</t>
  </si>
  <si>
    <t>50</t>
  </si>
  <si>
    <t>-1056221687</t>
  </si>
  <si>
    <t>49</t>
  </si>
  <si>
    <t>-626436456</t>
  </si>
  <si>
    <t>48</t>
  </si>
  <si>
    <t>-1009117808</t>
  </si>
  <si>
    <t>Ostatní příslušenství datového rozváděče - SADA pro kompletní montáž a sestavení</t>
  </si>
  <si>
    <t>STNARTPVL01</t>
  </si>
  <si>
    <t>46</t>
  </si>
  <si>
    <t>1733042703</t>
  </si>
  <si>
    <t>Propojovací Patch kabel 1m, CAT6 SFTP PVC (cat. 6S - stíněný), červený, 1000BaseT, 1000BaseTX</t>
  </si>
  <si>
    <t>INT28760109</t>
  </si>
  <si>
    <t>45</t>
  </si>
  <si>
    <t>640476124</t>
  </si>
  <si>
    <t>Optická kazeta pro 24 svárů, 12x168x124mm (VxŠxH), včetně dvou dvoupatrových hřebínků, které společně pojmou kapacitu až 24 ochran svárů do průměru max. 2,2mm, průhledné plastové víko pro pevné stohování kazet</t>
  </si>
  <si>
    <t>INT70250024</t>
  </si>
  <si>
    <t>44</t>
  </si>
  <si>
    <t>-2055927227</t>
  </si>
  <si>
    <t>Čelo optické vany 1U ALU pro 24 SC duplex, eloxovaný hliník</t>
  </si>
  <si>
    <t>INT80190183</t>
  </si>
  <si>
    <t>43</t>
  </si>
  <si>
    <t>307693170</t>
  </si>
  <si>
    <t>Optická vana s výsuvnou policí eloxovaný hliník 1U bez čela, 44 x 480 x 210 mm (VxŠxH), včetně montážní sady (průchodky PG13, vyvazovací pásky se samolepícími úchyty) a sady vyměnitelných zadních čel</t>
  </si>
  <si>
    <t>INT86010306</t>
  </si>
  <si>
    <t>42</t>
  </si>
  <si>
    <t>-1803754316</t>
  </si>
  <si>
    <t>Vyvazovací plastová lišta, délka 142 cm</t>
  </si>
  <si>
    <t>STNART04665</t>
  </si>
  <si>
    <t>41</t>
  </si>
  <si>
    <t>383116645</t>
  </si>
  <si>
    <t>Gigabitový PoE AT switch s Websmart managementem. Obsahuje 8 portů 10/100/1000 které jsou napájeny pomocí PoE 802.3af/PoE 802.3at ( 8xPoE 15.4W nebo 4xPoE 30W) + další dva Gigabitové SFP sloty</t>
  </si>
  <si>
    <t>INT75011211</t>
  </si>
  <si>
    <t>40</t>
  </si>
  <si>
    <t>1769182386</t>
  </si>
  <si>
    <t>Patch panel 1U, 24 port CAT 6S, stíněný, s vyvazovací lištou, 1000BaseT, 1000BaseTX</t>
  </si>
  <si>
    <t>INT24200124</t>
  </si>
  <si>
    <t>39</t>
  </si>
  <si>
    <t>-981254912</t>
  </si>
  <si>
    <t>19" napájecí panel, 6x230V, vypínač, přepěťová ochrana</t>
  </si>
  <si>
    <t>STNART04273</t>
  </si>
  <si>
    <t>38</t>
  </si>
  <si>
    <t>-274290582</t>
  </si>
  <si>
    <t>19"polička s perforací, 550 mm, boční úchyt</t>
  </si>
  <si>
    <t>STNART01593</t>
  </si>
  <si>
    <t>36</t>
  </si>
  <si>
    <t>-1823016170</t>
  </si>
  <si>
    <t>Datový rozváděč nástěnný, 18U, 600x600x901 mm (šířka x hloubka x výška)</t>
  </si>
  <si>
    <t>STNART03764</t>
  </si>
  <si>
    <t>47</t>
  </si>
  <si>
    <t>881490698</t>
  </si>
  <si>
    <t>34</t>
  </si>
  <si>
    <t>-1482299152</t>
  </si>
  <si>
    <t>Montáž datové skříně rack</t>
  </si>
  <si>
    <t>220450007</t>
  </si>
  <si>
    <t>33</t>
  </si>
  <si>
    <t>Rozváděč datový, nástěnný, 600x600</t>
  </si>
  <si>
    <t>22-M-SKS-RC10</t>
  </si>
  <si>
    <t>138621518</t>
  </si>
  <si>
    <t>Měření strukturované kabeláže jednoho portu</t>
  </si>
  <si>
    <t>220490846</t>
  </si>
  <si>
    <t>Měření jednoho portu strukturované kabeláže</t>
  </si>
  <si>
    <t>22-M-SKS-MP05</t>
  </si>
  <si>
    <t>-1613264368</t>
  </si>
  <si>
    <t>WiFi Access Point/WDS Repeater/Client+AP 802.11b/g/n až 300Mbps, aktivní PoE, 1x GLAN, 4xSSID, VLAN, SMTP, interní anténa 2x 3dBi, včetně napájecího adaptéru 230V</t>
  </si>
  <si>
    <t>INT75011808</t>
  </si>
  <si>
    <t>31</t>
  </si>
  <si>
    <t>1276468201</t>
  </si>
  <si>
    <t>Montáž telefonního přístroje včetně zapojení na předem připravené přívody, přišroubování růžice na podložku, suchých článků a vyzkoušení stolního MB</t>
  </si>
  <si>
    <t>220490022</t>
  </si>
  <si>
    <t>30</t>
  </si>
  <si>
    <t>WI-FI- Access poin</t>
  </si>
  <si>
    <t>22-M-SKS-AP-10</t>
  </si>
  <si>
    <t>-1142423173</t>
  </si>
  <si>
    <t>Krimplovací konektor RJ45, cat. 6A, stíněný, pro datový kabel FTP, osazen 8 kontakty, CAT 6</t>
  </si>
  <si>
    <t>STNART04647</t>
  </si>
  <si>
    <t>29</t>
  </si>
  <si>
    <t>-29954958</t>
  </si>
  <si>
    <t>Montáž příslušenství pro telefonní přístroje portu strukturované kabeláže</t>
  </si>
  <si>
    <t>220490845</t>
  </si>
  <si>
    <t>28</t>
  </si>
  <si>
    <t>Krimplovací konektor RJ45 cat 6S</t>
  </si>
  <si>
    <t>22-M-SDL-UK65</t>
  </si>
  <si>
    <t>1398383591</t>
  </si>
  <si>
    <t>Ostatní příslušenství ústředny - SADA pro kompletní montáž a sestavení</t>
  </si>
  <si>
    <t>JBLARTPVL01</t>
  </si>
  <si>
    <t>18</t>
  </si>
  <si>
    <t>-603014782</t>
  </si>
  <si>
    <t>Ovládací segment přístupových modulů</t>
  </si>
  <si>
    <t>JBL001-006</t>
  </si>
  <si>
    <t>1122783975</t>
  </si>
  <si>
    <t>Sběrnicový PIR detektor pohybu</t>
  </si>
  <si>
    <t>JBL001-022</t>
  </si>
  <si>
    <t>15</t>
  </si>
  <si>
    <t>541002731</t>
  </si>
  <si>
    <t>Sběrnicový přístupový modul s displejem a klávesnicí a RFID, napájení 12 V (9…15 V)</t>
  </si>
  <si>
    <t>JBL001-005</t>
  </si>
  <si>
    <t>14</t>
  </si>
  <si>
    <t>351154416</t>
  </si>
  <si>
    <t>Zálohovaný zdroj včetně baterií, 230V / U = 12,8V÷13,8 V DC</t>
  </si>
  <si>
    <t>JBL001-002</t>
  </si>
  <si>
    <t>13</t>
  </si>
  <si>
    <t>1065836964</t>
  </si>
  <si>
    <t>Ústředna s vestavěným GSM/GPRS/LAN komunikátorem, dvě nezávislé sběrnice pro celkový počet 120 ks připojených periferií</t>
  </si>
  <si>
    <t>JBL001-009</t>
  </si>
  <si>
    <t>12</t>
  </si>
  <si>
    <t>-272711892</t>
  </si>
  <si>
    <t>Montáž součástí pro EPS hlásiče, tlačítka, sirény nebo majáku</t>
  </si>
  <si>
    <t>220331002</t>
  </si>
  <si>
    <t>11</t>
  </si>
  <si>
    <t>966053856</t>
  </si>
  <si>
    <t>Montáž požární ústředny EPS</t>
  </si>
  <si>
    <t>220331001</t>
  </si>
  <si>
    <t>10</t>
  </si>
  <si>
    <t>Sestava sběrnicového sytému</t>
  </si>
  <si>
    <t>22-M-JBL-J106</t>
  </si>
  <si>
    <t>1444891428</t>
  </si>
  <si>
    <t>Trubka, pro instalaci na povrch, do omítky nebo pod omítku, vhodná pro montáž do dutých zdí, příček, stropů, střední mechanická odolnost (750 N/5 cm), 25/18,3 mm, tř. hořl. hmot A-C3</t>
  </si>
  <si>
    <t>ELT10.075.430</t>
  </si>
  <si>
    <t>9</t>
  </si>
  <si>
    <t>-1647600327</t>
  </si>
  <si>
    <t>Montáž trubek elektroinstalačních s nasunutím nebo našroubováním do krabic plastových ohebných, uložených pod omítku, vnější D přes 23 do 35 mm</t>
  </si>
  <si>
    <t>741110062</t>
  </si>
  <si>
    <t>8</t>
  </si>
  <si>
    <t>Trubka ohebná PVC 25 pod omítkou - střední mechanická odolnost (750 N/5 cm)</t>
  </si>
  <si>
    <t>741-TRO-AV05</t>
  </si>
  <si>
    <t>-411703903</t>
  </si>
  <si>
    <t>Samořezný keystone RJ45 CAT 6 STP, stíněný, 1000BaseT, 1000BaseTX</t>
  </si>
  <si>
    <t>INT25286802</t>
  </si>
  <si>
    <t>27</t>
  </si>
  <si>
    <t>200200370</t>
  </si>
  <si>
    <t>Datová zásuvka modulární 45x45, modul přímý pro 2 keystony</t>
  </si>
  <si>
    <t>ELT10.083.845</t>
  </si>
  <si>
    <t>26</t>
  </si>
  <si>
    <t>-1573228379</t>
  </si>
  <si>
    <t>Krabice nástěnná, pro přístroje 45x45, s víčekm, pro průběžnou montáž, montáž na podklady třídy reakce na oheň E,F</t>
  </si>
  <si>
    <t>ELT10.066.183</t>
  </si>
  <si>
    <t>25</t>
  </si>
  <si>
    <t>588068425</t>
  </si>
  <si>
    <t>Ukončení kabelů uzávěry nebo formami, se zapojením formami s prozvoněním, pro počet žil do 5x2</t>
  </si>
  <si>
    <t>741134031</t>
  </si>
  <si>
    <t>24</t>
  </si>
  <si>
    <t>1297639577</t>
  </si>
  <si>
    <t>Montáž zásuvek vícepólových bez zapojení vodičů s krytem</t>
  </si>
  <si>
    <t>741313471</t>
  </si>
  <si>
    <t>23</t>
  </si>
  <si>
    <t>Zásuvka DATOVÁ MODULÁRNÍ 45x45, 2xRJ45 cat. 6S STP, v krabici IP54 na povrch</t>
  </si>
  <si>
    <t>741-SLR-KA12</t>
  </si>
  <si>
    <t>2056411510</t>
  </si>
  <si>
    <t>Štítek označovací se stahovamím páskem, transparetní, polypropylen, 30x8x3,5mm (délka x šířka x výška) včetně terminální značky 27x6,3 mm (pásek)</t>
  </si>
  <si>
    <t>CNR394053</t>
  </si>
  <si>
    <t>22</t>
  </si>
  <si>
    <t>-1427909277</t>
  </si>
  <si>
    <t>Ostatní práce při montáži vodičů a kabelů úpravy vodičů a kabelů označování dalším štítkem</t>
  </si>
  <si>
    <t>741128002</t>
  </si>
  <si>
    <t>21</t>
  </si>
  <si>
    <t>Označení kabelu štítkem</t>
  </si>
  <si>
    <t>741-SDL-ST10</t>
  </si>
  <si>
    <t>-1801824715</t>
  </si>
  <si>
    <t>Krabice přístrojová, H43 mm, PVC, A1-D, pro spojení ve svislém i vodorovném směru s roztečí 71 nebo 81 mm</t>
  </si>
  <si>
    <t>ELT10.079.107</t>
  </si>
  <si>
    <t>5</t>
  </si>
  <si>
    <t>288833530</t>
  </si>
  <si>
    <t>Montáž krabic elektroinstalačních bez napojení na trubky a lišty, demontáže a montáže víčka a přístroje přístrojových zapuštěných plastových kruhových</t>
  </si>
  <si>
    <t>741112061</t>
  </si>
  <si>
    <t>Krabice přístrojová KP68 do zdiva</t>
  </si>
  <si>
    <t>741-KRA-AA05</t>
  </si>
  <si>
    <t>-69416119</t>
  </si>
  <si>
    <t>Krabice odbočná s víčkem, D71, H43,5 mm, PVC, A1-D</t>
  </si>
  <si>
    <t>ELT10.079.363</t>
  </si>
  <si>
    <t>7</t>
  </si>
  <si>
    <t>-1068164031</t>
  </si>
  <si>
    <t>Montáž krabic elektroinstalačních bez napojení na trubky a lišty, demontáže a montáže víčka a přístroje protahovacích nebo odbočných zapuštěných plastových kruhových</t>
  </si>
  <si>
    <t>741112001</t>
  </si>
  <si>
    <t>6</t>
  </si>
  <si>
    <t>Krabice odbočná KO68 do zdiva</t>
  </si>
  <si>
    <t>741-KRA-AT10</t>
  </si>
  <si>
    <t>1307924829</t>
  </si>
  <si>
    <t>Kabel datový, metalický, stíněný, pro horizontální rozvody strukturované kabeláže, cat. 6S, FTP-CAT6, 23AWG (0,57mm)</t>
  </si>
  <si>
    <t>JBLKOUA</t>
  </si>
  <si>
    <t>640825406</t>
  </si>
  <si>
    <t>JBLKOUI</t>
  </si>
  <si>
    <t>965745853</t>
  </si>
  <si>
    <t>Kabely pro sběrnicový systém, volně</t>
  </si>
  <si>
    <t>741-DTK-VJ01</t>
  </si>
  <si>
    <t>-201376680</t>
  </si>
  <si>
    <t>Kabel datový, metalický, stíněný, šedý, pro horizontální rozvody strukturované kabeláže, cat. 6A, typ U/FTP, průměr vodiče 0,57 mm, průměr kabelu 7 mm, izolace polyetylen, vnější plášť PVC</t>
  </si>
  <si>
    <t>STNART06550</t>
  </si>
  <si>
    <t>20</t>
  </si>
  <si>
    <t>1893412454</t>
  </si>
  <si>
    <t>19</t>
  </si>
  <si>
    <t>Kabel datový cat. 6A U/FTP, stíněný, volně</t>
  </si>
  <si>
    <t>741-DTK-VA70</t>
  </si>
  <si>
    <t xml:space="preserve">    22-M-SKS-RC10 - Rozváděč datový, nástěnný, 600x600</t>
  </si>
  <si>
    <t xml:space="preserve">    22-M-SKS-MP05 - Měření jednoho portu strukturované kabeláže</t>
  </si>
  <si>
    <t xml:space="preserve">    22-M-SKS-AP-10 - WI-FI- Access poin</t>
  </si>
  <si>
    <t xml:space="preserve">    22-M-SDL-UK65 - Krimplovací konektor RJ45 cat 6S</t>
  </si>
  <si>
    <t xml:space="preserve">    22-M-JBL-J106 - Sestava sběrnicového sytému</t>
  </si>
  <si>
    <t xml:space="preserve">    741-TRO-AV05 - Trubka ohebná PVC 25 pod omítkou - střední mechanická odolnost (750 N/5 cm)</t>
  </si>
  <si>
    <t xml:space="preserve">    741-SLR-KA12 - Zásuvka DATOVÁ MODULÁRNÍ 45x45, 2xRJ45 cat. 6S STP, v krabici IP54 na povrch</t>
  </si>
  <si>
    <t xml:space="preserve">    741-SDL-ST10 - Označení kabelu štítkem</t>
  </si>
  <si>
    <t xml:space="preserve">    741-KRA-AA05 - Krabice přístrojová KP68 do zdiva</t>
  </si>
  <si>
    <t xml:space="preserve">    741-KRA-AT10 - Krabice odbočná KO68 do zdiva</t>
  </si>
  <si>
    <t xml:space="preserve">    741-DTK-VJ01 - Kabely pro sběrnicový systém, volně</t>
  </si>
  <si>
    <t xml:space="preserve">    741-DTK-VA70 - Kabel datový cat. 6A U/FTP, stíněný, volně</t>
  </si>
  <si>
    <t>25-SL-VR - Slaboproudé rozvody VRÁTNICE</t>
  </si>
  <si>
    <t>{cfaca09e-3608-466e-9a3a-4881e1ff859d}</t>
  </si>
  <si>
    <t>1608097071</t>
  </si>
  <si>
    <t>-1915189462</t>
  </si>
  <si>
    <t>42918993</t>
  </si>
  <si>
    <t>1874952622</t>
  </si>
  <si>
    <t>-482281416</t>
  </si>
  <si>
    <t>Zásyp kabelových rýh ručně včetně zhutnění a uložení výkopku do vrstev a urovnání povrchu šířky 40 cm hloubky 70 cm, v hornině třídy 4</t>
  </si>
  <si>
    <t>460560054</t>
  </si>
  <si>
    <t>17</t>
  </si>
  <si>
    <t>34867994</t>
  </si>
  <si>
    <t>Hloubení zapažených i nezapažených kabelových rýh ručně včetně urovnání dna s přemístěním výkopku do vzdálenosti 3 m od okraje jámy nebo naložením na dopravní prostředek šířky 35 cm, hloubky 70 cm, v hornině třídy 4</t>
  </si>
  <si>
    <t>460150154</t>
  </si>
  <si>
    <t>Výkop šíře 35cm, hloubky 70cm, zemina třídy 4</t>
  </si>
  <si>
    <t>46-M-VYK-AA25</t>
  </si>
  <si>
    <t>969642189</t>
  </si>
  <si>
    <t>PSM7191106-01-27</t>
  </si>
  <si>
    <t>-645251157</t>
  </si>
  <si>
    <t>-742295092</t>
  </si>
  <si>
    <t>-925680674</t>
  </si>
  <si>
    <t>-860769909</t>
  </si>
  <si>
    <t>2009798047</t>
  </si>
  <si>
    <t>990822244</t>
  </si>
  <si>
    <t>-1801946087</t>
  </si>
  <si>
    <t>Ekvipotenciální přípojnice s krytem 64x41x31mm (délka x šířka x výška), pro 1x vodič (6-25mm2), 5x vodič (1,5-6mm2)</t>
  </si>
  <si>
    <t>ELM8682</t>
  </si>
  <si>
    <t>1871757864</t>
  </si>
  <si>
    <t>Montáž krabic pancéřových bez napojení na trubky a lišty a demontáže a montáže víčka otevření nebo uzavření krabic víčkem na 2 šrouby</t>
  </si>
  <si>
    <t>741112352</t>
  </si>
  <si>
    <t>-2118745104</t>
  </si>
  <si>
    <t>Montáž krabic elektroinstalačních bez napojení na trubky a lišty, demontáže a montáže víčka a přístroje protahovacích nebo odbočných nástěnných plastových čtyřhranných, vel. do 160x160 mm</t>
  </si>
  <si>
    <t>741112022</t>
  </si>
  <si>
    <t>SMP - Svorkovnice místního pospojení nástěnná, s krytem</t>
  </si>
  <si>
    <t>741-SMP-GA15</t>
  </si>
  <si>
    <t>-889897235</t>
  </si>
  <si>
    <t>ZT - Zaváděcí tyč FeZn, Rd 16 mm, komplet se svorkou zkušební a svorkou spojovací, L 1500 mm</t>
  </si>
  <si>
    <t>ELT10.342.070</t>
  </si>
  <si>
    <t>566824033</t>
  </si>
  <si>
    <t>Montáž hromosvodného vedení svorek se 2 šrouby</t>
  </si>
  <si>
    <t>741420021</t>
  </si>
  <si>
    <t>1519482201</t>
  </si>
  <si>
    <t>Montáž zemnicích desek a tyčí s připojením na svodové nebo uzemňovací vedení bez příslušenství tyčí, délky do 2 m</t>
  </si>
  <si>
    <t>741440031</t>
  </si>
  <si>
    <t>ZT1 - Zaváděcí tyč do země L=1500 mm</t>
  </si>
  <si>
    <t>741-ZVT-ZT01</t>
  </si>
  <si>
    <t>619519774</t>
  </si>
  <si>
    <t>Označovací štítek Al s vyraženým číslem pro Rd 7-10/Fl 30</t>
  </si>
  <si>
    <t>DHN481 0xx</t>
  </si>
  <si>
    <t>37</t>
  </si>
  <si>
    <t>300597225</t>
  </si>
  <si>
    <t>Montáž hromosvodného vedení doplňků štítků k označení svodů</t>
  </si>
  <si>
    <t>741420083</t>
  </si>
  <si>
    <t>Štítek označení svodu a uzemnění</t>
  </si>
  <si>
    <t>741-STO-HR01</t>
  </si>
  <si>
    <t>1595544847</t>
  </si>
  <si>
    <t>1000872106</t>
  </si>
  <si>
    <t>-71671839</t>
  </si>
  <si>
    <t>SP - Svorka připojovací, rozsah Rd 5-18mm, NEREZ V2A</t>
  </si>
  <si>
    <t>ELT10.341.549</t>
  </si>
  <si>
    <t>1124570422</t>
  </si>
  <si>
    <t>SP1 - Svorka připojovací</t>
  </si>
  <si>
    <t>741-SHR-SP01</t>
  </si>
  <si>
    <t>1950721815</t>
  </si>
  <si>
    <t>SO - Svorka okapová FeZn, s příchytkou, zaoblení 16-22 mm, Rd 8-10</t>
  </si>
  <si>
    <t>ELT10.341.514</t>
  </si>
  <si>
    <t>977452487</t>
  </si>
  <si>
    <t>SO1 - Svorka okapová</t>
  </si>
  <si>
    <t>741-SHR-SO01</t>
  </si>
  <si>
    <t>-341525301</t>
  </si>
  <si>
    <t>PV s příchytkou do zateplení zdí 110 cm, s vrutem a hmoždinkou 7 x 180 mm, materiál základny z odlitku Zn, materilál příložky FeZn Rd, pro drát o průměru 7-10mm</t>
  </si>
  <si>
    <t>ETE10.342.773</t>
  </si>
  <si>
    <t>-960465146</t>
  </si>
  <si>
    <t>AlMgSi 8 T/4 - Drát uzemňovací, měkký, průměr 8mm/50mm2, 1m=0,135kg 1kg=7,40m</t>
  </si>
  <si>
    <t>ELT10.608.291</t>
  </si>
  <si>
    <t>-381047464</t>
  </si>
  <si>
    <t>Montáž hromosvodného vedení svodových drátů nebo lan s podpěrami, D přes 10 mm</t>
  </si>
  <si>
    <t>741420002</t>
  </si>
  <si>
    <t>Vodič AlMgSi 8 na stěnu se zateplením 110mm, včetně podpěr</t>
  </si>
  <si>
    <t>741-JVS-AL55</t>
  </si>
  <si>
    <t>-456155351</t>
  </si>
  <si>
    <t>PV s držákem pro Rd 8mm na plechové střechy se zakulaceným stojatým falcem. Rozsah upnutí do D 20mm, výška podpěry je 20mm</t>
  </si>
  <si>
    <t>VLT68500697</t>
  </si>
  <si>
    <t>2041631535</t>
  </si>
  <si>
    <t>534142101</t>
  </si>
  <si>
    <t>Vodič AlMgSi 8 na hřeben střechy, nebo na střechu s plechovou falcovanou krytinou</t>
  </si>
  <si>
    <t>741-JVS-AL11</t>
  </si>
  <si>
    <t>1510994832</t>
  </si>
  <si>
    <t>JT2 - Jímací tyč, L=2000 mm s plastovým podstavcem pro trapézové plechy</t>
  </si>
  <si>
    <t>DHN123032</t>
  </si>
  <si>
    <t>-1595902958</t>
  </si>
  <si>
    <t>Montáž jímacích tyčí délky do 3 m, na střešní hřeben</t>
  </si>
  <si>
    <t>741430004</t>
  </si>
  <si>
    <t>741-JTH-JT31</t>
  </si>
  <si>
    <t>33412390</t>
  </si>
  <si>
    <t>SS - Svorka spojovací FeZn, pro průměr vodiče 8-10mm, 2x šroub se šestihrannou hlavou</t>
  </si>
  <si>
    <t>ELT10.046.769</t>
  </si>
  <si>
    <t>35</t>
  </si>
  <si>
    <t>1920323733</t>
  </si>
  <si>
    <t>SS1 - Svorka spojovací pro FeZn D= 8-10mm</t>
  </si>
  <si>
    <t>741-SHR-SS01</t>
  </si>
  <si>
    <t xml:space="preserve">    46-M-VYK-AA25 - Výkop šíře 35cm, hloubky 70cm, zemina třídy 4</t>
  </si>
  <si>
    <t xml:space="preserve">    741-SMP-GA15 - SMP - Svorkovnice místního pospojení nástěnná, s krytem</t>
  </si>
  <si>
    <t xml:space="preserve">    741-ZVT-ZT01 - ZT1 - Zaváděcí tyč do země L=1500 mm</t>
  </si>
  <si>
    <t xml:space="preserve">    741-STO-HR01 - Štítek označení svodu a uzemnění</t>
  </si>
  <si>
    <t xml:space="preserve">    741-SHR-SP01 - SP1 - Svorka připojovací</t>
  </si>
  <si>
    <t xml:space="preserve">    741-SHR-SO01 - SO1 - Svorka okapová</t>
  </si>
  <si>
    <t xml:space="preserve">    741-JVS-AL55 - Vodič AlMgSi 8 na stěnu se zateplením 110mm, včetně podpěr</t>
  </si>
  <si>
    <t xml:space="preserve">    741-JVS-AL11 - Vodič AlMgSi 8 na hřeben střechy, nebo na střechu s plechovou falcovanou krytinou</t>
  </si>
  <si>
    <t xml:space="preserve">    741-JTH-JT31 - JT2 - Jímací tyč, L=2000 mm s plastovým podstavcem pro trapézové plechy</t>
  </si>
  <si>
    <t xml:space="preserve">    741-SHR-SS01 - SS1 - Svorka spojovací pro FeZn D= 8-10mm</t>
  </si>
  <si>
    <t>26-UZ - Jímací vedení a uzemnění pro Vrátnici, Sklady NO, Sklad, Ocelové přístřešky a Váhu</t>
  </si>
  <si>
    <t>{89388a1f-f894-4be9-a1ef-cfc9400de045}</t>
  </si>
  <si>
    <t>Trouba přír.litin.  FF DN 200 mm EWS</t>
  </si>
  <si>
    <t>55251343</t>
  </si>
  <si>
    <t>Koleno přír. P 11,25° (FFK) - TT DN 200 PN 10-40</t>
  </si>
  <si>
    <t>552701184</t>
  </si>
  <si>
    <t>Textilie netkaná GETEX šíře 200 cm, 500 g/m2</t>
  </si>
  <si>
    <t>693660194</t>
  </si>
  <si>
    <t>Želbet. prefabr. svodidlo CITY BLOC 502 - 1,0x0,44x0,5 m</t>
  </si>
  <si>
    <t>592375123VD</t>
  </si>
  <si>
    <t>Želbet. prefabr. svodidlo CITY BLOC 504 90°, r=1 m, š.0,4, v.0,5 m</t>
  </si>
  <si>
    <t>Želbet. prefabr. svodidlo CITY BLOC 503 krajní díl - 2,0x0,44x0,5 m</t>
  </si>
  <si>
    <t>592375125VD</t>
  </si>
  <si>
    <t>Překlad příčkový RZP 89/12/14 V</t>
  </si>
  <si>
    <t>59321255</t>
  </si>
  <si>
    <t>Překlad železobetonový RZP  179x12x19 V</t>
  </si>
  <si>
    <t>593211080</t>
  </si>
  <si>
    <t>Překlad železobetonový RZP 179x24x19 P</t>
  </si>
  <si>
    <t>59321141.A</t>
  </si>
  <si>
    <t>Pás asfaltovaný těžký Bitubitagit PE V 60 S 35</t>
  </si>
  <si>
    <t>62832280</t>
  </si>
  <si>
    <t>Stupadlo litinové  DIN 1212E</t>
  </si>
  <si>
    <t>55243788</t>
  </si>
  <si>
    <t>Stupadlo šachtové kapsové</t>
  </si>
  <si>
    <t>55243785</t>
  </si>
  <si>
    <t>Mříž kanálová lehká s rámem  300x300 mm A 15</t>
  </si>
  <si>
    <t>55242215</t>
  </si>
  <si>
    <t>HAWLE poklop k podz. hydrantu 1950 - voda</t>
  </si>
  <si>
    <t>42200760</t>
  </si>
  <si>
    <t>HAWLE hydrant nadz.litina 5051H4 DN 80 tuhý - voda</t>
  </si>
  <si>
    <t>42273750</t>
  </si>
  <si>
    <t>Tvarovka přírubová přechodka LT/PP DN200</t>
  </si>
  <si>
    <t>55250213</t>
  </si>
  <si>
    <t>Pás navrtávací ze šedé litiny H 5008 DN 200</t>
  </si>
  <si>
    <t>42273508</t>
  </si>
  <si>
    <t>Trubka D32x4,4 (PN16) PP-R80 SDR 7,4 Instaplast</t>
  </si>
  <si>
    <t>28614313.A</t>
  </si>
  <si>
    <t>Vložka montážní přírub. PN16 DN 200</t>
  </si>
  <si>
    <t>42273806</t>
  </si>
  <si>
    <t>Klapka mezipřírub.zpětná vodorovná BRA06.430 DN200</t>
  </si>
  <si>
    <t>42285586</t>
  </si>
  <si>
    <t>Tvarovka přírubová s odbočkou T DN200/80 mm Bisil</t>
  </si>
  <si>
    <t>55255344</t>
  </si>
  <si>
    <t>Příruba přivařovací s krkem PN 16  DN 100 mm</t>
  </si>
  <si>
    <t>31946410</t>
  </si>
  <si>
    <t>Trouba litinová tlaková přírubová DN 100 dl.600 mm</t>
  </si>
  <si>
    <t>55252162</t>
  </si>
  <si>
    <t>Přechod přír. Buderus FFR DN200/100 L 300mm EWS</t>
  </si>
  <si>
    <t>55259824</t>
  </si>
  <si>
    <t>Filtr přírubový BRA.11.000 DN 200, litina</t>
  </si>
  <si>
    <t>42266516</t>
  </si>
  <si>
    <t>Šoupátko přírubové IVAR BRA.20.900  DN 200</t>
  </si>
  <si>
    <t>42227107</t>
  </si>
  <si>
    <t>Šoupátko vodárenské EKO-Plus typ 001 PN 16 DN 200</t>
  </si>
  <si>
    <t>422269511</t>
  </si>
  <si>
    <t>Příruba přivařovací s krkem PN 16  DN 200 mm</t>
  </si>
  <si>
    <t>31946413</t>
  </si>
  <si>
    <t>HAWLE souprava zemní 9500E2 DN50 -100   plyn</t>
  </si>
  <si>
    <t>42293250</t>
  </si>
  <si>
    <t>HAWLE souprava zemní 9500E2 DN200</t>
  </si>
  <si>
    <t>42293260</t>
  </si>
  <si>
    <t>HAWLE poklop uliční těžký 1650  - voda</t>
  </si>
  <si>
    <t>42200740</t>
  </si>
  <si>
    <t>Těsnění přírubové bezasbestové TEMAFAST DN 200</t>
  </si>
  <si>
    <t>27322625</t>
  </si>
  <si>
    <t>Těsnění přírubové bezasbestové TEMAFAST DN 300</t>
  </si>
  <si>
    <t>27322629</t>
  </si>
  <si>
    <t>Odbočka přírub. T - NATURAL DN 300x200 PN 16</t>
  </si>
  <si>
    <t>552700757</t>
  </si>
  <si>
    <t>Trouba vod.lit.tlak. Buderus DN200mm spoj BLS</t>
  </si>
  <si>
    <t>5525112824</t>
  </si>
  <si>
    <t>Trubka tlaková PE HD (lPE) d 225 x 20,5 x 6000 mm</t>
  </si>
  <si>
    <t>28613863</t>
  </si>
  <si>
    <t>T kus 90° redukovaný d225-110 PE 100 SDR 11 +GF+</t>
  </si>
  <si>
    <t>28613188 M</t>
  </si>
  <si>
    <t>T kus 90° redukovaný d225- 90 PE 100 SDR 11 +GF+</t>
  </si>
  <si>
    <t>28613187 M</t>
  </si>
  <si>
    <t>Trubka tlaková PE HD (PE100) d 40 x 3,7 mm PN 16</t>
  </si>
  <si>
    <t>28613781</t>
  </si>
  <si>
    <t>Vodoměr lopatk. na studenou vodu DN25</t>
  </si>
  <si>
    <t>38821352R</t>
  </si>
  <si>
    <t>Kohout kulový s vypouštěním,GIACOMINI R250DS DN 50</t>
  </si>
  <si>
    <t>722237136R00</t>
  </si>
  <si>
    <t>Montáž armatur vodovodních přírubových DN 200</t>
  </si>
  <si>
    <t>722219108R00</t>
  </si>
  <si>
    <t>Montáž armatur vodovodních přírubových DN 100</t>
  </si>
  <si>
    <t>722219105R00</t>
  </si>
  <si>
    <t>Šoupátko přírub.IVAR BRA.20.900 DN100 s nav.přírub</t>
  </si>
  <si>
    <t>722215219R00</t>
  </si>
  <si>
    <t>Šoupátko přírub.IVAR BRA.20.900 DN200 s nav.přírub</t>
  </si>
  <si>
    <t>722215223R00</t>
  </si>
  <si>
    <t>Montáž vodoměru přírubového šroubového DN 100</t>
  </si>
  <si>
    <t>722269103R00</t>
  </si>
  <si>
    <t>Vodoměry, voda do 30°C, přírub. šroub. DN 100A,R/2</t>
  </si>
  <si>
    <t>722262153R00</t>
  </si>
  <si>
    <t>Přípojky vodovodní pro pevné připojení DN 32</t>
  </si>
  <si>
    <t>722190224R00</t>
  </si>
  <si>
    <t>Montáž vodoměru závitového jednovt. suchob. G1"</t>
  </si>
  <si>
    <t>722269113R00</t>
  </si>
  <si>
    <t>Armatura se 2závity - ventil přímý,  G 1"</t>
  </si>
  <si>
    <t>722232034R00</t>
  </si>
  <si>
    <t>Vnitřní vodovod</t>
  </si>
  <si>
    <t>Izolace proti zem.vlhkosti,ochran.textilie,svislá</t>
  </si>
  <si>
    <t>711191272R00</t>
  </si>
  <si>
    <t>Izolace proti zem.vlhkosti,ochr.textilie,vodorovná</t>
  </si>
  <si>
    <t>711191172R00</t>
  </si>
  <si>
    <t>Izolace proti vlhkosti svislá, fólií, volně</t>
  </si>
  <si>
    <t>711172559RV2</t>
  </si>
  <si>
    <t>Izolace proti vlhkosti vodorovná, fólií, volně</t>
  </si>
  <si>
    <t>711171559RV2</t>
  </si>
  <si>
    <t>Izolace proti vodě</t>
  </si>
  <si>
    <t>Montáž trub z plastických hmot PE, PP, 32 x 4,4</t>
  </si>
  <si>
    <t>230180012R00</t>
  </si>
  <si>
    <t>Montáž trubních dílů PE, PP, DN 25</t>
  </si>
  <si>
    <t>230180065R00</t>
  </si>
  <si>
    <t>Montáž trubních dílů PE, PP, DN 225 x 20,5</t>
  </si>
  <si>
    <t>230180082R00</t>
  </si>
  <si>
    <t>Montáž trub z plastických hmot PE, PP, 225 x20,5</t>
  </si>
  <si>
    <t>230180044R00</t>
  </si>
  <si>
    <t>Montáž trub z plastických hmot PE, PP, 110x8</t>
  </si>
  <si>
    <t>230180029R00</t>
  </si>
  <si>
    <t>Montáže potrubí</t>
  </si>
  <si>
    <t>M23</t>
  </si>
  <si>
    <t>Kabel CYKY 750 V 2x4 mm2 volně ve výkopu</t>
  </si>
  <si>
    <t>210800123RT1</t>
  </si>
  <si>
    <t>Elektromontáže</t>
  </si>
  <si>
    <t>M21</t>
  </si>
  <si>
    <t>Prostup potrubí stěnou šachty - vodotěsný, D = 220 - 330 mm</t>
  </si>
  <si>
    <t>123006VD</t>
  </si>
  <si>
    <t>Atyp. výrobek</t>
  </si>
  <si>
    <t>M123VD</t>
  </si>
  <si>
    <t>Přesun hmot, trub.vedení plast. obsypaná kamenivem</t>
  </si>
  <si>
    <t>998276201R00</t>
  </si>
  <si>
    <t>Vedení trubní dálková a přípojná</t>
  </si>
  <si>
    <t>H27</t>
  </si>
  <si>
    <t>Montáž hydrantů nadzemních DN 80</t>
  </si>
  <si>
    <t>891247211R00</t>
  </si>
  <si>
    <t>Osazení poklopu s rámem nad 150 kg, čtv. 600x600 mm</t>
  </si>
  <si>
    <t>899104111RT2</t>
  </si>
  <si>
    <t>Montáž navrtávacích pasů DN 200</t>
  </si>
  <si>
    <t>891359111R00</t>
  </si>
  <si>
    <t>Montáž ventilů hlavních pro přípojky do DN 32</t>
  </si>
  <si>
    <t>891163111R00</t>
  </si>
  <si>
    <t>Příplatek za montáž v objektech</t>
  </si>
  <si>
    <t>891181295R00</t>
  </si>
  <si>
    <t>Ostatní konstrukce</t>
  </si>
  <si>
    <t>Montáž trub litin. tlak. přír. ve výkopu DN 200</t>
  </si>
  <si>
    <t>852351121R00</t>
  </si>
  <si>
    <t>Potrubí z trub litinových</t>
  </si>
  <si>
    <t>Mazanina vyztužená sítí, beton C 16/20, tl. 10 cm</t>
  </si>
  <si>
    <t>631320032RAC</t>
  </si>
  <si>
    <t>Mazanina podkladní z betonu c8/10, tl.10 cm</t>
  </si>
  <si>
    <t>631310002RAA</t>
  </si>
  <si>
    <t>Podlahy, podkladové konstrukce</t>
  </si>
  <si>
    <t>Potěry dna šachet hlazené ocelovým hladítkem</t>
  </si>
  <si>
    <t>617451501R00</t>
  </si>
  <si>
    <t>Úprava povrchů vnitřní</t>
  </si>
  <si>
    <t>Bloky pro potrubí z betonu C 12/15</t>
  </si>
  <si>
    <t>452313131R00</t>
  </si>
  <si>
    <t>Položení vrstvy z geotextilie, uchycení sponami</t>
  </si>
  <si>
    <t>451971112R00</t>
  </si>
  <si>
    <t>Boční a krycí zásyp potrubí z kameniva těženého 0 - 16 mm, bez ostrohr. částic</t>
  </si>
  <si>
    <t>451572111R00</t>
  </si>
  <si>
    <t>Lože pod potrubí z kameniva těženého 0 - 16 mm, kez ostrohranných částic</t>
  </si>
  <si>
    <t>Podkladní a vedlejší konstrukce (inženýr.stavby kromě vozovek a železnič. svršku)</t>
  </si>
  <si>
    <t>Beton komplet.konstr.vodostav.C 25/30 tl. Do 30 cm</t>
  </si>
  <si>
    <t>380316132RT2</t>
  </si>
  <si>
    <t>Různé kompletní konstrukce nedělitelné do stav. Dílů</t>
  </si>
  <si>
    <t>Osazení překladu světlost otvoru do 180 cm</t>
  </si>
  <si>
    <t>317121102R00</t>
  </si>
  <si>
    <t>Bednění stěn základových zdí, oboustranné-odstran.</t>
  </si>
  <si>
    <t>279351106R00</t>
  </si>
  <si>
    <t>Bednění stěn základových zdí, oboustranné-zřízení</t>
  </si>
  <si>
    <t>279351105R00</t>
  </si>
  <si>
    <t>Výztuž základových zdí se svařovaných sítí</t>
  </si>
  <si>
    <t>279361921RT9</t>
  </si>
  <si>
    <t>Základy</t>
  </si>
  <si>
    <t>Obsyp objektu štěrkopískem f 0-4, (bez ostror. Zrn - ochr. Izol)</t>
  </si>
  <si>
    <t>175200022RA0</t>
  </si>
  <si>
    <t>Zásyp sypaninou se zhutněním</t>
  </si>
  <si>
    <t>174105111R00</t>
  </si>
  <si>
    <t>Uložení sypaniny na skládku</t>
  </si>
  <si>
    <t>171201201RT1</t>
  </si>
  <si>
    <t>Vodorovné přemístění výkopku z hor.1-4 do 20 m</t>
  </si>
  <si>
    <t>162201101R00</t>
  </si>
  <si>
    <t>Přemístění výkopku</t>
  </si>
  <si>
    <t>Odtranění pažení stěn rýh - příložné - hl. do 2 m</t>
  </si>
  <si>
    <t>151101111R00</t>
  </si>
  <si>
    <t>Pažení a rozepření stěn rýh - příložné - hl. do 2m</t>
  </si>
  <si>
    <t>151101101R00</t>
  </si>
  <si>
    <t>Roubení</t>
  </si>
  <si>
    <t>Hloubení nezapaž. jam hor.3 do 100 m3, STROJNĚ</t>
  </si>
  <si>
    <t>131201111R00</t>
  </si>
  <si>
    <t>Příplatek za lepivost - hloubení rýh 60cm v hor.3</t>
  </si>
  <si>
    <t>132201109R00</t>
  </si>
  <si>
    <t>Hloubení rýh šířky do 60 cm v hor.3 do 100 m3</t>
  </si>
  <si>
    <t>132201101R00</t>
  </si>
  <si>
    <t>Příplatek za lepivost - hloubení rýh 200cm v hor.3</t>
  </si>
  <si>
    <t>132201209R00</t>
  </si>
  <si>
    <t>Hloubení rýh šířky do 200 cm v hor.3 do 1000 m3</t>
  </si>
  <si>
    <t>132201202R00</t>
  </si>
  <si>
    <t>Hloubené vykopávky</t>
  </si>
  <si>
    <t>722 - Vnitřní vodovod</t>
  </si>
  <si>
    <t>711 - Izolace proti vodě</t>
  </si>
  <si>
    <t>M23 - Montáže potrubí</t>
  </si>
  <si>
    <t>M21 - Elektromontáže</t>
  </si>
  <si>
    <t>M123VD - Atyp. výrobek</t>
  </si>
  <si>
    <t>H27 - Vedení trubní dálková a přípojná</t>
  </si>
  <si>
    <t>89 - Ostatní konstrukce</t>
  </si>
  <si>
    <t>85 - Potrubí z trub litinových</t>
  </si>
  <si>
    <t>63 - Podlahy, podlahové konstrukce</t>
  </si>
  <si>
    <t>61 - Úprava povrchů vnitřní</t>
  </si>
  <si>
    <t>45 - Podkladní a vedlejší konstrukce (inženýr.stavby kromě vozovek a železnič. svršku)</t>
  </si>
  <si>
    <t>38 - Různé kompletní kontrukce nedělitelné do stav. dílů</t>
  </si>
  <si>
    <t>31 - Zdi podpěrné a volné</t>
  </si>
  <si>
    <t xml:space="preserve"> 27 - Základy</t>
  </si>
  <si>
    <t>17 - Kontrukce zemin</t>
  </si>
  <si>
    <t>16 - Přemístění výkopku</t>
  </si>
  <si>
    <t>15 - Roubení</t>
  </si>
  <si>
    <t>13 - Hloubené vykopávky</t>
  </si>
  <si>
    <t>SO 004 - Přípojka vody</t>
  </si>
  <si>
    <t>Koleno kanalizační KGB 110/ 87° PVC</t>
  </si>
  <si>
    <t>28651654.A</t>
  </si>
  <si>
    <t>Odbočka kanalizační KGEA 110/ 110/87° PVC</t>
  </si>
  <si>
    <t>28651750.A</t>
  </si>
  <si>
    <t>Odbočka kanal. PP ULTRA-SOLID SN8-10 D 315/315 45°</t>
  </si>
  <si>
    <t>2865447009</t>
  </si>
  <si>
    <t>Poklop litinový průměr 610 mm, 40 t - vzor Brno</t>
  </si>
  <si>
    <t>55243345.A</t>
  </si>
  <si>
    <t>Prstenec vyrovn šachetní TBW-Q.1 63/6</t>
  </si>
  <si>
    <t>59224347.A</t>
  </si>
  <si>
    <t>Konus šachetní TBR-Q.1 100-63/58/10 KPS</t>
  </si>
  <si>
    <t>59224329.A</t>
  </si>
  <si>
    <t>sou</t>
  </si>
  <si>
    <t>Odlučovač lehkých kapalin AS-TOP 50/VFS/ER/B, 50l/s, C10 - C40 = 0,2 - 1 mg/l</t>
  </si>
  <si>
    <t>593105901VD</t>
  </si>
  <si>
    <t>Nástavec ventilační PP D 110 mm</t>
  </si>
  <si>
    <t>286549092</t>
  </si>
  <si>
    <t>Geotextilie 400 g/m2 š. 200 cm PES</t>
  </si>
  <si>
    <t>69366203</t>
  </si>
  <si>
    <t>Trubka PVC-U drenážní perforov. DN 100mm Opti-Drän</t>
  </si>
  <si>
    <t>28611239</t>
  </si>
  <si>
    <t>StormPipe TP PE-HD vsak. trubka SN8 celoperfor. 300/6000 mm</t>
  </si>
  <si>
    <t>2801101VD</t>
  </si>
  <si>
    <t>Trubka PVC-U drenážní flexibilní DN 100 mm</t>
  </si>
  <si>
    <t>28611223</t>
  </si>
  <si>
    <t>Zátka hrdla kanalizační KGM DN 250 PVC</t>
  </si>
  <si>
    <t>28651834.A</t>
  </si>
  <si>
    <t>Redukce kanalizační KGR 250/ 200 PVC</t>
  </si>
  <si>
    <t>28651694.A</t>
  </si>
  <si>
    <t>Redukce kanalizační KGR 315/ 250 PVC</t>
  </si>
  <si>
    <t>28651695.A</t>
  </si>
  <si>
    <t>Zátka hrdlová kanalizační PPKGM DN 315  dl. 98 mm</t>
  </si>
  <si>
    <t>28656105</t>
  </si>
  <si>
    <t>NIDAPLAST- voštinový blok EP 400,  2400 x 1200 x 520 mm</t>
  </si>
  <si>
    <t>2970101VD</t>
  </si>
  <si>
    <t>Trubka kanalizační KGEM SN 8 PVC 200x5,9x1000</t>
  </si>
  <si>
    <t>28611263.A</t>
  </si>
  <si>
    <t>Trubka kanalizační KGEM SN 8 PVC 200x5,9x5000</t>
  </si>
  <si>
    <t>28611265.A</t>
  </si>
  <si>
    <t>Přesun hmot, trubní vedení plastová, otevř. výkop</t>
  </si>
  <si>
    <t>998276101R00</t>
  </si>
  <si>
    <t>Třídění stavební suti mobilní třídicí jednotkou</t>
  </si>
  <si>
    <t>Drcení stavební suti mobilní drticí jednotkou</t>
  </si>
  <si>
    <t>Naplnění a vyprázdnění nádrže do 1000 m3</t>
  </si>
  <si>
    <t>933901311R00</t>
  </si>
  <si>
    <t>Různé dokončovací konstrukce a práce inženýrských staveb</t>
  </si>
  <si>
    <t>h</t>
  </si>
  <si>
    <t>Hzs-nezmeritelne stavebni prace (sestavení kce AS-NIDAPLAST)</t>
  </si>
  <si>
    <t>909      R00</t>
  </si>
  <si>
    <t>Hodinové zúčtovací sazby (HZS)</t>
  </si>
  <si>
    <t>Osazení poklopu s rámem do 150 kg</t>
  </si>
  <si>
    <t>899103111R00</t>
  </si>
  <si>
    <t>Šachta plast D 630 mm, dl.šach.roury 2,00 m, sběrná</t>
  </si>
  <si>
    <t>894431423RDA</t>
  </si>
  <si>
    <t>Osazení betonových dílců šachet do 0,5 t</t>
  </si>
  <si>
    <t>894421111R00</t>
  </si>
  <si>
    <t>Montáž trubek z tvrdého PVC ve výkopu d 110 mm</t>
  </si>
  <si>
    <t>871251111R00</t>
  </si>
  <si>
    <t>Montáž trubek polyetylenových ve výkopu d 315 mm</t>
  </si>
  <si>
    <t>871371121R00</t>
  </si>
  <si>
    <t>Montáž trubek z tvrdého PVC ve výkopu d 315 mm</t>
  </si>
  <si>
    <t>871371111R00</t>
  </si>
  <si>
    <t>Montáž víčka nebo zátky plast. gum. kroužek DN 300</t>
  </si>
  <si>
    <t>877373126R00</t>
  </si>
  <si>
    <t>Montáž tvarovek jednoos. plast. gum.kroužek DN 300</t>
  </si>
  <si>
    <t>877373123R00</t>
  </si>
  <si>
    <t>Potrubí z trub plastických hmot, skleněných a čedičových</t>
  </si>
  <si>
    <t>Mazanina z betonu B 10 (C 8/10), tl. 10 cm</t>
  </si>
  <si>
    <t>631310012RA0</t>
  </si>
  <si>
    <t>Podlahy, podlahové konstrukce</t>
  </si>
  <si>
    <t>Filtr.vrstvy ze zhut.kam.těž.hr.32-63, bez úpravy</t>
  </si>
  <si>
    <t>457572214RK1</t>
  </si>
  <si>
    <t>Filtr.vrstvy z nezhut.kam.těž.hr.16-32, bez úpravy</t>
  </si>
  <si>
    <t>457571211RK1</t>
  </si>
  <si>
    <t>Podkladní a vedlejší konstrukce (inženýr. stavby kromě vozovek a železnič. svršku)</t>
  </si>
  <si>
    <t>Osazení bet.a ŽB prefabrikátů hmotnosti do 5000 kg</t>
  </si>
  <si>
    <t>320101112R00</t>
  </si>
  <si>
    <t>Osazení bet.a ŽB prefabrikátů hmotnosti do 10000kg</t>
  </si>
  <si>
    <t>320101114R00</t>
  </si>
  <si>
    <t>Zdi přehradní a opěrné</t>
  </si>
  <si>
    <t>Opláštění bloků. geotextilie o sklonu do 1 : 2,5</t>
  </si>
  <si>
    <t>211971110R00</t>
  </si>
  <si>
    <t>Úprava podloží a základové spáry</t>
  </si>
  <si>
    <t>Úprava pláně v zářezech se zhutněním - ručně</t>
  </si>
  <si>
    <t>181101111R00</t>
  </si>
  <si>
    <t>Uložení sypaniny na skl.-sypanina na výšku přes 2m (v areálu)</t>
  </si>
  <si>
    <t>171201201R00</t>
  </si>
  <si>
    <t>Odstranění vzepření stěn - příložné - hl. do 4 m</t>
  </si>
  <si>
    <t>151101411R00</t>
  </si>
  <si>
    <t>Vzepření stěn pažení - příložné - hl. do 4 m</t>
  </si>
  <si>
    <t>151101401R00</t>
  </si>
  <si>
    <t>Odstranění paženi stěn rýh - příložné - hl. do 2 m</t>
  </si>
  <si>
    <t>Hloubení zapažených jam v hor.3 do 1000 m3</t>
  </si>
  <si>
    <t>131201202R00</t>
  </si>
  <si>
    <t>Hloubení zapaž.rýh šířky.do 200 cm v hornině.1-4</t>
  </si>
  <si>
    <t>132200112RA0</t>
  </si>
  <si>
    <t>97 - Prorážení otvorů a ostatní bourací práce</t>
  </si>
  <si>
    <t>93 - Různé dokončovací konstrukce a práce inženýrských staveb</t>
  </si>
  <si>
    <t>90 - Hodinové zúčtovací sazby (HZS)</t>
  </si>
  <si>
    <t>87 - Potrubí z trub plastických hmot, skleněných a čedičových</t>
  </si>
  <si>
    <t>45 - Podkladní a vedlejší konstrukce (inženýr. stavby kromě vozovek a železnič. svršku)</t>
  </si>
  <si>
    <t>32 - Zdi přehradní a opěrné</t>
  </si>
  <si>
    <t>21 - Úprava podloží a základové spáry</t>
  </si>
  <si>
    <t>18 - Povrchové úpravy terénu</t>
  </si>
  <si>
    <t>17 - Konstrukce ze zemin</t>
  </si>
  <si>
    <t>11 - Přípravné a přidružené práce</t>
  </si>
  <si>
    <t>SO 005a - Přípojka kanalizace dešťové</t>
  </si>
  <si>
    <t>Kanalizace:</t>
  </si>
  <si>
    <t>Koleno kanalizační KGB 200/ 87° PVC</t>
  </si>
  <si>
    <t>28651669.A</t>
  </si>
  <si>
    <t>Koleno kanalizační KGB 160/ 45° PVC</t>
  </si>
  <si>
    <t>28651662.A</t>
  </si>
  <si>
    <t>Redukce kanalizační KGR 200/ 160 PVC</t>
  </si>
  <si>
    <t>28651693.A</t>
  </si>
  <si>
    <t>Odbočka kanalizační KGEA 400/200/87° PVC</t>
  </si>
  <si>
    <t>28651774.A</t>
  </si>
  <si>
    <t>Odbočka kanalizační KGEA 200/ 160/45° PVC</t>
  </si>
  <si>
    <t>28651708.A</t>
  </si>
  <si>
    <t>Trubka kanalizační KGEM SN 8 PVC 400x11,7x3000</t>
  </si>
  <si>
    <t>28611274.A</t>
  </si>
  <si>
    <t>Trubka kanalizační KGEM SN 8 PVC 160x4,7x3000</t>
  </si>
  <si>
    <t>28611261.A</t>
  </si>
  <si>
    <t>Prostup potrubí stěnou kanal. stoky - vodotěsný, D = 220 - 330 mm</t>
  </si>
  <si>
    <t xml:space="preserve"> Vedení trubní dálková a přípojná</t>
  </si>
  <si>
    <t>Vrtání jádrové do ŽB do D 250 mm</t>
  </si>
  <si>
    <t>970051250R00</t>
  </si>
  <si>
    <t>Šachta, D 425 mm, dl.šach.roury 3,0 m, sběrná</t>
  </si>
  <si>
    <t>894431333RCB</t>
  </si>
  <si>
    <t>Montáž tvarovek jednoos. plast. gum.kroužek DN 400</t>
  </si>
  <si>
    <t>877393123R00</t>
  </si>
  <si>
    <t>Montáž tvarovek jednoos. plast. gum.kroužek DN 200</t>
  </si>
  <si>
    <t>877353123R00</t>
  </si>
  <si>
    <t>Montáž trubek z tvrdého PVC ve výkopu 225 mm</t>
  </si>
  <si>
    <t>871351111R00</t>
  </si>
  <si>
    <t>Kryt cementobeton. komunikací skup.1 a 2 tl. 23 cm</t>
  </si>
  <si>
    <t>Zřízení podklad z bet.recyklátu fr.16-32 po zhutn.tl.15 cm (materiál z drcení panelů)</t>
  </si>
  <si>
    <t>Odstranění pažení stěn rýh - příložné - hl. do 8 m</t>
  </si>
  <si>
    <t>151101113R00</t>
  </si>
  <si>
    <t>Pažení a rozepření stěn rýh - příložné - hl.do 8 m</t>
  </si>
  <si>
    <t>151101103R00</t>
  </si>
  <si>
    <t>M123VD - Atyp. Výrobek</t>
  </si>
  <si>
    <t>91 - Doplňující konstrukce a práce pozemních komunikací, letišť a ploch</t>
  </si>
  <si>
    <t>58 - Cementobetonové kryty komunikací a ploch</t>
  </si>
  <si>
    <t>56 - Podkladní vrstvy komunikací, letišť a ploch</t>
  </si>
  <si>
    <t>SO 005b - Přípojka kanalizace splaškové</t>
  </si>
  <si>
    <t>Přesun hmot pro sadovnické a krajin. úpravy do 5km</t>
  </si>
  <si>
    <t>998231311R00</t>
  </si>
  <si>
    <t>T</t>
  </si>
  <si>
    <t>Hnojivo NPK (dusík-fosfor-draslík) balené po 10 kg</t>
  </si>
  <si>
    <t>25191155</t>
  </si>
  <si>
    <t>Směs travní parková III. dekorativní</t>
  </si>
  <si>
    <t>00572420</t>
  </si>
  <si>
    <t>Rozprostření ornice, rovina, tl. do 10 cm do 500m2</t>
  </si>
  <si>
    <t>181301101R00</t>
  </si>
  <si>
    <t>Úprava pláně v násypech v hor. 1-4, se zhutněním</t>
  </si>
  <si>
    <t>181201102R00</t>
  </si>
  <si>
    <t>Plošná úprava terénu, nerovnosti do 20 cm v rovině</t>
  </si>
  <si>
    <t>182001131R00</t>
  </si>
  <si>
    <t>Založení trávníku parkového výsevem v rovině</t>
  </si>
  <si>
    <t>180402111R00</t>
  </si>
  <si>
    <t xml:space="preserve"> Povrchové úpravy terénu</t>
  </si>
  <si>
    <t>SO 005c - KTÚ</t>
  </si>
  <si>
    <t>Stupně schodů 30/3 svařované "SP"   1000x240 mm</t>
  </si>
  <si>
    <t>55347326</t>
  </si>
  <si>
    <t>Rošt podlahový 30/2 svařovaný "SP" 1000x1000 mm</t>
  </si>
  <si>
    <t>55347135</t>
  </si>
  <si>
    <t>trubka závitová bezešvá 11353 bez závitů Js 6/4"</t>
  </si>
  <si>
    <t>14327405</t>
  </si>
  <si>
    <t>Svodidlo ocelové JSNH4/H1</t>
  </si>
  <si>
    <t>015VD</t>
  </si>
  <si>
    <t>Váha nájezdová 30t/10kg, 3 x 8 m (vč. montáže)</t>
  </si>
  <si>
    <t>00691VD</t>
  </si>
  <si>
    <t>Nátěr OK lehkých "C" syntetický</t>
  </si>
  <si>
    <t>783120014RAB</t>
  </si>
  <si>
    <t>Nátěry</t>
  </si>
  <si>
    <t>Výroba a montáž kov. atypických konstr. do 20 kg</t>
  </si>
  <si>
    <t>767995103R00</t>
  </si>
  <si>
    <t>Montáž kovových atypických konstrukcí do 50 kg</t>
  </si>
  <si>
    <t>767995104R00</t>
  </si>
  <si>
    <t>Přesun hmot pro nástupiště a rampy</t>
  </si>
  <si>
    <t>998235011R00</t>
  </si>
  <si>
    <t>Plochy a úpravy území</t>
  </si>
  <si>
    <t>H23</t>
  </si>
  <si>
    <t>Montáž svodidla ocel. s výkopem jamek, vzd. 2 m</t>
  </si>
  <si>
    <t>911332211R00</t>
  </si>
  <si>
    <t>Chránička kabelu z HDPE do DN 63 mm, výkop</t>
  </si>
  <si>
    <t>388996111R00</t>
  </si>
  <si>
    <t>Různé kompletní konstrukce nedělitelné do stav. dílů</t>
  </si>
  <si>
    <t>Výztuž základových konstrukcí</t>
  </si>
  <si>
    <t>279360001RAB</t>
  </si>
  <si>
    <t>Bednění základových desek odstranění</t>
  </si>
  <si>
    <t>273354211R00</t>
  </si>
  <si>
    <t>Bednění základových desek zřízení</t>
  </si>
  <si>
    <t>273354111R00</t>
  </si>
  <si>
    <t>Zákl. desky z betonu železového vodostaveb. C25/30 XF2, XC3</t>
  </si>
  <si>
    <t>273326131RT3</t>
  </si>
  <si>
    <t>Vodorovné přemístění výkopku hor. 1-4 do 50 m</t>
  </si>
  <si>
    <t>162207111R00</t>
  </si>
  <si>
    <t>Hloubení nezapaž. rýh šířky do 60 cm v hornině 1-4</t>
  </si>
  <si>
    <t>132200010RA0</t>
  </si>
  <si>
    <t>Odkopávky nezapažené v hor. 3 do 100 m3</t>
  </si>
  <si>
    <t>122201101R00</t>
  </si>
  <si>
    <t>783 - Nátěry</t>
  </si>
  <si>
    <t>767 - Konstrukce doplňkové stavbení (zámečnické)</t>
  </si>
  <si>
    <t>H23 - Plochy a úpravy území</t>
  </si>
  <si>
    <t>38 - Různé kompletní konstrukce nedělitelné do stav. dílů</t>
  </si>
  <si>
    <t>27 - Základy</t>
  </si>
  <si>
    <t>12 - Odkopávky a prokopávky</t>
  </si>
  <si>
    <t>SO 006 - Nájezdová mostní váha</t>
  </si>
  <si>
    <t>Stěna opěrná IZX 51/826 100x100x375 cm</t>
  </si>
  <si>
    <t>59384547</t>
  </si>
  <si>
    <t>Stěna opěrná tvaru T NZK 275/20 100x185x275 cm</t>
  </si>
  <si>
    <t>59338625</t>
  </si>
  <si>
    <t>Stěna opěrná tvaru T NZK 325/20 100x185x325 cm</t>
  </si>
  <si>
    <t>59338626</t>
  </si>
  <si>
    <t>Přesun hmot, zdi a valy samostatné z dílců do 20 m</t>
  </si>
  <si>
    <t>998152111R00</t>
  </si>
  <si>
    <t>Řezání železobetonu hl. řezu 150 mm</t>
  </si>
  <si>
    <t>970251150R00</t>
  </si>
  <si>
    <t>Výztuž mazanin svařovanou sítí z drátů tažených</t>
  </si>
  <si>
    <t>631361921RT4</t>
  </si>
  <si>
    <t>Kryt cementobeton. komunikací skup.1 a 2 tl. 20 cm</t>
  </si>
  <si>
    <t>581132111R00</t>
  </si>
  <si>
    <t>Podklad ze štěrkodrti (8-16mm) po zhutnění tloušťky 15 cm</t>
  </si>
  <si>
    <t>Podklad pro zpevnění z kameniva drceného 0 - 63 mm</t>
  </si>
  <si>
    <t>564791111R00</t>
  </si>
  <si>
    <t>Podklad z kameniva drceného vel. 16-32 mm,tl. 10 cm</t>
  </si>
  <si>
    <t>564731111R00</t>
  </si>
  <si>
    <t>Cementový potěr tl.do 4 cm bez vložky</t>
  </si>
  <si>
    <t>457451111R00</t>
  </si>
  <si>
    <t>Podkladní a vedlejší konstrukce (inženýr. Stavby kromě vozovek a železnič. svršku)</t>
  </si>
  <si>
    <t>Dobetonování prefabrikovaných konstrukcí</t>
  </si>
  <si>
    <t>389381001RT3</t>
  </si>
  <si>
    <t>Různé kompletní konstrukce (nedělitelné do stavebních dílů)</t>
  </si>
  <si>
    <t>H22 - Komunikace pozemní a letiště</t>
  </si>
  <si>
    <t>45 - Podkladní a vedlejší konstrukce (inženýr. Stavby kromě vozovek a železnič. svršku)</t>
  </si>
  <si>
    <t>38 - Různé kompletní konstrukce (nedělitelné do stavebních dílů)</t>
  </si>
  <si>
    <t>SO 007 - Skladovací boxy</t>
  </si>
  <si>
    <t>Kotva klasická+šroub Triga Z V16-24/10</t>
  </si>
  <si>
    <t>311710171</t>
  </si>
  <si>
    <t>Přesun hmot, budovy mont. jednopodl. s pláštěm</t>
  </si>
  <si>
    <t>998014011R00</t>
  </si>
  <si>
    <t>Fólie PEHD  tl. 2,0 mm</t>
  </si>
  <si>
    <t>28323323.A</t>
  </si>
  <si>
    <t>Geotextilie  500g/m2 do 4m</t>
  </si>
  <si>
    <t>69370528R</t>
  </si>
  <si>
    <t>Přístřešek 12x4,5x3(4) m - kompletní dodávka + montáž</t>
  </si>
  <si>
    <t>0023VD</t>
  </si>
  <si>
    <t>Izolace, tlak. voda, vodorovná folií PE, vč svarů a zkoušek</t>
  </si>
  <si>
    <t>711471053R00</t>
  </si>
  <si>
    <t>Výztuž cementobet. krytu letišť sítí KARI 7,5 kg/m2</t>
  </si>
  <si>
    <t>Mazanina betonová tl. 12-24 cm C 16/20</t>
  </si>
  <si>
    <t>631315611RM1</t>
  </si>
  <si>
    <t>Podklad ze štěrkodrti 16-32 po zhutnění tloušťky 10 cm</t>
  </si>
  <si>
    <t>564831111R00</t>
  </si>
  <si>
    <t>Vyrovnávací beton B 10</t>
  </si>
  <si>
    <t>457311114R00</t>
  </si>
  <si>
    <t>Zřízení vrstvy z geotextilie sklon do 1:5 š.do 3 m</t>
  </si>
  <si>
    <t>289971211R00</t>
  </si>
  <si>
    <t>Zpevňování hornin a konstrukcí</t>
  </si>
  <si>
    <t>Základová patka z B 20 (C 16/20), včetně bednění a štp podkladu</t>
  </si>
  <si>
    <t>275310030RAA</t>
  </si>
  <si>
    <t>Vodorovné přemístění výkopku</t>
  </si>
  <si>
    <t>162100010RA0</t>
  </si>
  <si>
    <t>Hloubení nezapažených jam v hor.3 do 100 m3 (patky přístř.)</t>
  </si>
  <si>
    <t>131201101R00</t>
  </si>
  <si>
    <t>28 - Zpevňování hornin a konstrukcí</t>
  </si>
  <si>
    <t>SO 008 - Ocelový přístřešek</t>
  </si>
  <si>
    <t>Příchytka panelu prům. oploc. poplast.</t>
  </si>
  <si>
    <t>767344VD</t>
  </si>
  <si>
    <t>Panel prům. oplocení 3D - 2500x1730mm, drát 5mm, poplast</t>
  </si>
  <si>
    <t>767343VD</t>
  </si>
  <si>
    <t>Sloupek prům. oplocení Zn+PVC 48/2/2200 mm vč.čepičky, poplast</t>
  </si>
  <si>
    <t>767342VD</t>
  </si>
  <si>
    <t>Brána 6,0 x 1,8 m - 2kř. vč sloupků, prům. drát. panely na ocel kci, poplast.</t>
  </si>
  <si>
    <t>085VD</t>
  </si>
  <si>
    <t>Brána 5,0 x 1,8 m - 2kř. vč sloupků, prům. drát. panely na ocel kci, poplast.</t>
  </si>
  <si>
    <t>084VD</t>
  </si>
  <si>
    <t>Pamětní deska</t>
  </si>
  <si>
    <t>0699VD</t>
  </si>
  <si>
    <t>Informační billboard</t>
  </si>
  <si>
    <t>0698VD</t>
  </si>
  <si>
    <t>%</t>
  </si>
  <si>
    <t>Přesun hmot pro zámečnické konstr., výšky do 6 m</t>
  </si>
  <si>
    <t>998767201R00</t>
  </si>
  <si>
    <t xml:space="preserve"> Konstrukce doplňkové stavební (zámečnické)</t>
  </si>
  <si>
    <t>H767</t>
  </si>
  <si>
    <t>Montáž oplocení rámového H do 2,0 m</t>
  </si>
  <si>
    <t>767914130R00</t>
  </si>
  <si>
    <t>Montáž vrat na ocelové sloupky, plochy do 15 m2</t>
  </si>
  <si>
    <t>767920260R00</t>
  </si>
  <si>
    <t>Osazení sloupků plot.ocel. do 2,6 m, zabet.C 25/30</t>
  </si>
  <si>
    <t>338171122R00</t>
  </si>
  <si>
    <t>Sloupy a pilíře, stožáry a rámové stojky</t>
  </si>
  <si>
    <t>Základová patka z betonu C 12/15, včetně bednění</t>
  </si>
  <si>
    <t>275310020RAA</t>
  </si>
  <si>
    <t>Hloubení nezapažených jam v hornině1-4 (patky)</t>
  </si>
  <si>
    <t>131100010RAA</t>
  </si>
  <si>
    <t>H767 - Konstrukce doplňkové stavební (zámečnické)</t>
  </si>
  <si>
    <t>33 - Sloupy a pilíře, stožáry a rámové stojky</t>
  </si>
  <si>
    <t>27 - základy</t>
  </si>
  <si>
    <t>SO 009 - Oplocení</t>
  </si>
  <si>
    <t>Kůra mulčovací VL</t>
  </si>
  <si>
    <t>10391100</t>
  </si>
  <si>
    <t>nákup ornice</t>
  </si>
  <si>
    <t>012VD</t>
  </si>
  <si>
    <t>Keře pro výsadbu - nízké  30-40 cm</t>
  </si>
  <si>
    <t>02652445</t>
  </si>
  <si>
    <t>Rozprostření ornice, rovina, tl. 10-15 cm,do 500m2</t>
  </si>
  <si>
    <t>181301102R00</t>
  </si>
  <si>
    <t>Mulčování rostlin tl. do 0,15 m rovina</t>
  </si>
  <si>
    <t>184921096R00</t>
  </si>
  <si>
    <t>Výsadba dřevin s balem D do 40 cm, v rovině</t>
  </si>
  <si>
    <t>184102113R00</t>
  </si>
  <si>
    <t>SO 010 - KTÚ</t>
  </si>
  <si>
    <t>Deska stropní plná PZD 74/29/9  P5 (podlložení kont.)</t>
  </si>
  <si>
    <t>Nájezd žárově zinkovany</t>
  </si>
  <si>
    <t>0021VD</t>
  </si>
  <si>
    <t>Mobilní eko-sklad 6000x2350x2350 mm se zách. vanou (4x NO+mechan. prostř.+ReUse+ReNab)</t>
  </si>
  <si>
    <t>059107VD</t>
  </si>
  <si>
    <t>Ostatní práce</t>
  </si>
  <si>
    <t>Osazení ob./sklad.kontejnerů aut. jeřábem na upr. plochu</t>
  </si>
  <si>
    <t>003-kVD</t>
  </si>
  <si>
    <t>Osazení kontejnerů</t>
  </si>
  <si>
    <t>M003VD</t>
  </si>
  <si>
    <t>Osazení betonových kvádříků do objemu 0,03 m3  (podlložení kont.)</t>
  </si>
  <si>
    <t>M003VD - Osazení kontejnerů</t>
  </si>
  <si>
    <t>SO 011 - Skladovací kontejnery</t>
  </si>
  <si>
    <t>21-NN-TS Kabelový přívod NN z trafostanice</t>
  </si>
  <si>
    <t>22-NN-AR Venkovní kabelové rozvody NN v areálu</t>
  </si>
  <si>
    <t>23-VO-AR Venkovní kabelové rozvody VO v areálu</t>
  </si>
  <si>
    <t>24-SL-AR Venkovní slaboproudé kabelové rozvody v areálu</t>
  </si>
  <si>
    <t>25-SL-VR Slaboproudé rozvody - vrátnice</t>
  </si>
  <si>
    <t>26-UZ Jímací vedení  a uzemnění - vrátnice, sklady NO, sklad, oc. přístřešky a váhu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</si>
</sst>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mm\.yyyy"/>
    <numFmt numFmtId="165" formatCode="#,##0.00%"/>
    <numFmt numFmtId="166" formatCode="#,##0.000"/>
    <numFmt numFmtId="167" formatCode="#,##0.00000"/>
  </numFmts>
  <fonts count="35" x14ac:knownFonts="1">
    <font>
      <sz val="11"/>
      <color theme="1"/>
      <name val="Calibri"/>
      <family val="2"/>
      <charset val="238"/>
      <scheme val="minor"/>
    </font>
    <font>
      <sz val="8"/>
      <name val="Arial CE"/>
      <family val="2"/>
    </font>
    <font>
      <b/>
      <sz val="12"/>
      <color rgb="FF960000"/>
      <name val="Arial CE"/>
    </font>
    <font>
      <sz val="11"/>
      <name val="Arial CE"/>
    </font>
    <font>
      <b/>
      <sz val="11"/>
      <name val="Arial CE"/>
    </font>
    <font>
      <sz val="11"/>
      <color rgb="FF003366"/>
      <name val="Arial CE"/>
    </font>
    <font>
      <b/>
      <sz val="11"/>
      <color rgb="FF003366"/>
      <name val="Arial CE"/>
    </font>
    <font>
      <b/>
      <sz val="12"/>
      <name val="Arial CE"/>
    </font>
    <font>
      <sz val="9"/>
      <name val="Arial CE"/>
    </font>
    <font>
      <sz val="8"/>
      <color rgb="FF969696"/>
      <name val="Arial CE"/>
    </font>
    <font>
      <b/>
      <sz val="8"/>
      <name val="Arial CE"/>
    </font>
    <font>
      <b/>
      <sz val="14"/>
      <name val="Arial CE"/>
    </font>
    <font>
      <b/>
      <sz val="8"/>
      <color rgb="FF969696"/>
      <name val="Arial CE"/>
    </font>
    <font>
      <b/>
      <sz val="10"/>
      <name val="Arial CE"/>
    </font>
    <font>
      <sz val="10"/>
      <name val="Arial CE"/>
    </font>
    <font>
      <sz val="10"/>
      <color rgb="FF464646"/>
      <name val="Arial CE"/>
    </font>
    <font>
      <i/>
      <sz val="8"/>
      <name val="Arial CE"/>
      <charset val="238"/>
    </font>
    <font>
      <sz val="8"/>
      <color rgb="FF003366"/>
      <name val="Arial CE"/>
    </font>
    <font>
      <sz val="10"/>
      <color rgb="FF003366"/>
      <name val="Arial CE"/>
    </font>
    <font>
      <sz val="12"/>
      <color rgb="FF003366"/>
      <name val="Arial CE"/>
    </font>
    <font>
      <b/>
      <sz val="12"/>
      <color rgb="FF800000"/>
      <name val="Arial CE"/>
    </font>
    <font>
      <i/>
      <sz val="8"/>
      <color rgb="FF0070C0"/>
      <name val="Arial CE"/>
      <charset val="238"/>
    </font>
    <font>
      <i/>
      <sz val="8"/>
      <color rgb="FF0070C0"/>
      <name val="Arial CE"/>
      <family val="2"/>
      <charset val="238"/>
    </font>
    <font>
      <i/>
      <sz val="8"/>
      <color rgb="FF0070C0"/>
      <name val="Calibri"/>
      <family val="2"/>
      <charset val="238"/>
    </font>
    <font>
      <i/>
      <sz val="8"/>
      <color rgb="FF0070C0"/>
      <name val="Arial CE"/>
      <family val="2"/>
    </font>
    <font>
      <i/>
      <sz val="8"/>
      <color rgb="FF0000FF"/>
      <name val="Arial CE"/>
    </font>
    <font>
      <sz val="8"/>
      <color rgb="FF960000"/>
      <name val="Arial CE"/>
    </font>
    <font>
      <sz val="9"/>
      <color rgb="FF969696"/>
      <name val="Arial CE"/>
    </font>
    <font>
      <sz val="8"/>
      <color rgb="FF3366FF"/>
      <name val="Arial CE"/>
    </font>
    <font>
      <i/>
      <sz val="9"/>
      <color rgb="FF0000FF"/>
      <name val="Arial CE"/>
    </font>
    <font>
      <i/>
      <sz val="7"/>
      <color rgb="FF969696"/>
      <name val="Arial CE"/>
    </font>
    <font>
      <sz val="7"/>
      <color rgb="FF969696"/>
      <name val="Arial CE"/>
    </font>
    <font>
      <sz val="10"/>
      <color rgb="FF969696"/>
      <name val="Arial CE"/>
    </font>
    <font>
      <b/>
      <sz val="10"/>
      <color rgb="FF464646"/>
      <name val="Arial CE"/>
    </font>
    <font>
      <sz val="10"/>
      <color rgb="FF3366FF"/>
      <name val="Arial CE"/>
    </font>
  </fonts>
  <fills count="5">
    <fill>
      <patternFill patternType="none"/>
    </fill>
    <fill>
      <patternFill patternType="gray125"/>
    </fill>
    <fill>
      <patternFill patternType="solid">
        <fgColor rgb="FFFFFFCC"/>
      </patternFill>
    </fill>
    <fill>
      <patternFill patternType="solid">
        <fgColor rgb="FFD2D2D2"/>
      </patternFill>
    </fill>
    <fill>
      <patternFill patternType="solid">
        <fgColor rgb="FFBEBEBE"/>
      </patternFill>
    </fill>
  </fills>
  <borders count="41">
    <border>
      <left/>
      <right/>
      <top/>
      <bottom/>
      <diagonal/>
    </border>
    <border>
      <left/>
      <right/>
      <top/>
      <bottom style="thin">
        <color rgb="FF000000"/>
      </bottom>
      <diagonal/>
    </border>
    <border>
      <left style="thin">
        <color rgb="FF000000"/>
      </left>
      <right/>
      <top/>
      <bottom style="thin">
        <color rgb="FF000000"/>
      </bottom>
      <diagonal/>
    </border>
    <border>
      <left style="thin">
        <color rgb="FF000000"/>
      </left>
      <right/>
      <top/>
      <bottom/>
      <diagonal/>
    </border>
    <border>
      <left/>
      <right style="thin">
        <color rgb="FF000000"/>
      </right>
      <top/>
      <bottom/>
      <diagonal/>
    </border>
    <border>
      <left/>
      <right style="hair">
        <color rgb="FF000000"/>
      </right>
      <top style="hair">
        <color rgb="FF000000"/>
      </top>
      <bottom style="hair">
        <color rgb="FF000000"/>
      </bottom>
      <diagonal/>
    </border>
    <border>
      <left/>
      <right/>
      <top style="hair">
        <color rgb="FF000000"/>
      </top>
      <bottom style="hair">
        <color rgb="FF000000"/>
      </bottom>
      <diagonal/>
    </border>
    <border>
      <left style="hair">
        <color rgb="FF000000"/>
      </left>
      <right/>
      <top style="hair">
        <color rgb="FF000000"/>
      </top>
      <bottom style="hair">
        <color rgb="FF000000"/>
      </bottom>
      <diagonal/>
    </border>
    <border>
      <left/>
      <right/>
      <top style="thin">
        <color rgb="FF000000"/>
      </top>
      <bottom/>
      <diagonal/>
    </border>
    <border>
      <left style="thin">
        <color rgb="FF000000"/>
      </left>
      <right/>
      <top style="thin">
        <color rgb="FF000000"/>
      </top>
      <bottom/>
      <diagonal/>
    </border>
    <border>
      <left/>
      <right/>
      <top/>
      <bottom style="hair">
        <color rgb="FF000000"/>
      </bottom>
      <diagonal/>
    </border>
    <border>
      <left/>
      <right/>
      <top style="hair">
        <color rgb="FF000000"/>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hair">
        <color rgb="FF969696"/>
      </right>
      <top style="hair">
        <color rgb="FF969696"/>
      </top>
      <bottom style="hair">
        <color rgb="FF969696"/>
      </bottom>
      <diagonal/>
    </border>
    <border>
      <left style="hair">
        <color rgb="FF969696"/>
      </left>
      <right style="thin">
        <color indexed="64"/>
      </right>
      <top style="hair">
        <color rgb="FF969696"/>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bottom/>
      <diagonal/>
    </border>
    <border>
      <left/>
      <right style="thin">
        <color indexed="64"/>
      </right>
      <top/>
      <bottom/>
      <diagonal/>
    </border>
    <border>
      <left/>
      <right style="thin">
        <color indexed="64"/>
      </right>
      <top style="hair">
        <color rgb="FF969696"/>
      </top>
      <bottom style="hair">
        <color rgb="FF969696"/>
      </bottom>
      <diagonal/>
    </border>
    <border>
      <left/>
      <right/>
      <top style="hair">
        <color rgb="FF969696"/>
      </top>
      <bottom style="hair">
        <color rgb="FF969696"/>
      </bottom>
      <diagonal/>
    </border>
    <border>
      <left style="hair">
        <color rgb="FF969696"/>
      </left>
      <right/>
      <top style="hair">
        <color rgb="FF969696"/>
      </top>
      <bottom style="hair">
        <color rgb="FF969696"/>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style="hair">
        <color rgb="FF969696"/>
      </bottom>
      <diagonal/>
    </border>
    <border>
      <left/>
      <right/>
      <top/>
      <bottom style="hair">
        <color rgb="FF969696"/>
      </bottom>
      <diagonal/>
    </border>
    <border>
      <left/>
      <right style="thin">
        <color indexed="64"/>
      </right>
      <top style="hair">
        <color rgb="FF000000"/>
      </top>
      <bottom style="hair">
        <color rgb="FF000000"/>
      </bottom>
      <diagonal/>
    </border>
    <border>
      <left/>
      <right/>
      <top style="hair">
        <color rgb="FF969696"/>
      </top>
      <bottom/>
      <diagonal/>
    </border>
    <border>
      <left/>
      <right style="thin">
        <color indexed="64"/>
      </right>
      <top style="hair">
        <color rgb="FF969696"/>
      </top>
      <bottom/>
      <diagonal/>
    </border>
    <border>
      <left/>
      <right style="hair">
        <color rgb="FF969696"/>
      </right>
      <top/>
      <bottom/>
      <diagonal/>
    </border>
    <border>
      <left style="hair">
        <color rgb="FF969696"/>
      </left>
      <right/>
      <top/>
      <bottom/>
      <diagonal/>
    </border>
    <border>
      <left/>
      <right style="hair">
        <color rgb="FF969696"/>
      </right>
      <top style="hair">
        <color rgb="FF969696"/>
      </top>
      <bottom/>
      <diagonal/>
    </border>
    <border>
      <left style="hair">
        <color rgb="FF969696"/>
      </left>
      <right/>
      <top style="hair">
        <color rgb="FF969696"/>
      </top>
      <bottom/>
      <diagonal/>
    </border>
    <border>
      <left/>
      <right style="hair">
        <color rgb="FF969696"/>
      </right>
      <top/>
      <bottom style="hair">
        <color rgb="FF969696"/>
      </bottom>
      <diagonal/>
    </border>
    <border>
      <left style="hair">
        <color rgb="FF969696"/>
      </left>
      <right/>
      <top/>
      <bottom style="hair">
        <color rgb="FF969696"/>
      </bottom>
      <diagonal/>
    </border>
    <border>
      <left/>
      <right style="thin">
        <color indexed="64"/>
      </right>
      <top style="thin">
        <color rgb="FF000000"/>
      </top>
      <bottom/>
      <diagonal/>
    </border>
    <border>
      <left style="thin">
        <color indexed="64"/>
      </left>
      <right/>
      <top style="thin">
        <color rgb="FF000000"/>
      </top>
      <bottom/>
      <diagonal/>
    </border>
    <border>
      <left/>
      <right style="thin">
        <color indexed="64"/>
      </right>
      <top/>
      <bottom style="thin">
        <color rgb="FF000000"/>
      </bottom>
      <diagonal/>
    </border>
    <border>
      <left style="thin">
        <color indexed="64"/>
      </left>
      <right/>
      <top/>
      <bottom style="thin">
        <color rgb="FF000000"/>
      </bottom>
      <diagonal/>
    </border>
  </borders>
  <cellStyleXfs count="2">
    <xf numFmtId="0" fontId="0" fillId="0" borderId="0"/>
    <xf numFmtId="0" fontId="1" fillId="0" borderId="0"/>
  </cellStyleXfs>
  <cellXfs count="292">
    <xf numFmtId="0" fontId="0" fillId="0" borderId="0" xfId="0"/>
    <xf numFmtId="0" fontId="1" fillId="0" borderId="0" xfId="1"/>
    <xf numFmtId="0" fontId="1" fillId="0" borderId="0" xfId="1" applyAlignment="1">
      <alignment vertical="center"/>
    </xf>
    <xf numFmtId="0" fontId="1" fillId="0" borderId="1" xfId="1" applyBorder="1" applyAlignment="1">
      <alignment vertical="center"/>
    </xf>
    <xf numFmtId="0" fontId="1" fillId="0" borderId="2" xfId="1" applyBorder="1" applyAlignment="1">
      <alignment vertical="center"/>
    </xf>
    <xf numFmtId="0" fontId="1" fillId="3" borderId="0" xfId="1" applyFill="1" applyAlignment="1">
      <alignment vertical="center"/>
    </xf>
    <xf numFmtId="0" fontId="2" fillId="3" borderId="0" xfId="1" applyFont="1" applyFill="1" applyAlignment="1">
      <alignment horizontal="left" vertical="center"/>
    </xf>
    <xf numFmtId="0" fontId="1" fillId="0" borderId="3" xfId="1" applyBorder="1" applyAlignment="1">
      <alignment vertical="center"/>
    </xf>
    <xf numFmtId="0" fontId="1" fillId="0" borderId="4" xfId="1" applyBorder="1" applyAlignment="1">
      <alignment vertical="center"/>
    </xf>
    <xf numFmtId="0" fontId="2" fillId="0" borderId="0" xfId="1" applyFont="1" applyAlignment="1">
      <alignment horizontal="left" vertical="center"/>
    </xf>
    <xf numFmtId="0" fontId="3" fillId="0" borderId="0" xfId="1" applyFont="1" applyAlignment="1">
      <alignment vertical="center"/>
    </xf>
    <xf numFmtId="0" fontId="4" fillId="0" borderId="0" xfId="1" applyFont="1" applyAlignment="1">
      <alignment horizontal="center" vertical="center"/>
    </xf>
    <xf numFmtId="0" fontId="5" fillId="0" borderId="0" xfId="1" applyFont="1" applyAlignment="1">
      <alignment vertical="center"/>
    </xf>
    <xf numFmtId="0" fontId="6" fillId="0" borderId="0" xfId="1" applyFont="1" applyAlignment="1">
      <alignment vertical="center"/>
    </xf>
    <xf numFmtId="0" fontId="3" fillId="0" borderId="3" xfId="1" applyFont="1" applyBorder="1" applyAlignment="1">
      <alignment vertical="center"/>
    </xf>
    <xf numFmtId="0" fontId="7" fillId="0" borderId="0" xfId="1" applyFont="1" applyAlignment="1">
      <alignment vertical="center"/>
    </xf>
    <xf numFmtId="0" fontId="7" fillId="0" borderId="0" xfId="1" applyFont="1" applyAlignment="1">
      <alignment horizontal="center" vertical="center"/>
    </xf>
    <xf numFmtId="0" fontId="2" fillId="0" borderId="0" xfId="1" applyFont="1" applyAlignment="1">
      <alignment vertical="center"/>
    </xf>
    <xf numFmtId="0" fontId="7" fillId="0" borderId="3" xfId="1" applyFont="1" applyBorder="1" applyAlignment="1">
      <alignment vertical="center"/>
    </xf>
    <xf numFmtId="0" fontId="8" fillId="3" borderId="0" xfId="1" applyFont="1" applyFill="1" applyAlignment="1">
      <alignment horizontal="center" vertical="center"/>
    </xf>
    <xf numFmtId="0" fontId="1" fillId="3" borderId="6" xfId="1" applyFill="1" applyBorder="1" applyAlignment="1">
      <alignment vertical="center"/>
    </xf>
    <xf numFmtId="0" fontId="9" fillId="0" borderId="0" xfId="1" applyFont="1" applyAlignment="1">
      <alignment horizontal="left" vertical="center"/>
    </xf>
    <xf numFmtId="0" fontId="10" fillId="0" borderId="0" xfId="1" applyFont="1" applyAlignment="1">
      <alignment vertical="center"/>
    </xf>
    <xf numFmtId="0" fontId="4" fillId="0" borderId="0" xfId="1" applyFont="1" applyAlignment="1">
      <alignment vertical="center"/>
    </xf>
    <xf numFmtId="0" fontId="4" fillId="0" borderId="0" xfId="1" applyFont="1" applyAlignment="1">
      <alignment horizontal="left" vertical="center"/>
    </xf>
    <xf numFmtId="0" fontId="4" fillId="0" borderId="3" xfId="1" applyFont="1" applyBorder="1" applyAlignment="1">
      <alignment vertical="center"/>
    </xf>
    <xf numFmtId="0" fontId="11" fillId="0" borderId="0" xfId="1" applyFont="1" applyAlignment="1">
      <alignment horizontal="left" vertical="center"/>
    </xf>
    <xf numFmtId="0" fontId="1" fillId="0" borderId="8" xfId="1" applyBorder="1" applyAlignment="1">
      <alignment vertical="center"/>
    </xf>
    <xf numFmtId="0" fontId="1" fillId="0" borderId="9" xfId="1" applyBorder="1" applyAlignment="1">
      <alignment vertical="center"/>
    </xf>
    <xf numFmtId="0" fontId="1" fillId="4" borderId="0" xfId="1" applyFill="1" applyAlignment="1">
      <alignment vertical="center"/>
    </xf>
    <xf numFmtId="0" fontId="1" fillId="4" borderId="6" xfId="1" applyFill="1" applyBorder="1" applyAlignment="1">
      <alignment vertical="center"/>
    </xf>
    <xf numFmtId="0" fontId="7" fillId="4" borderId="6" xfId="1" applyFont="1" applyFill="1" applyBorder="1" applyAlignment="1">
      <alignment horizontal="center" vertical="center"/>
    </xf>
    <xf numFmtId="0" fontId="7" fillId="4" borderId="7" xfId="1" applyFont="1" applyFill="1" applyBorder="1" applyAlignment="1">
      <alignment horizontal="left" vertical="center"/>
    </xf>
    <xf numFmtId="0" fontId="9" fillId="0" borderId="0" xfId="1" applyFont="1" applyAlignment="1">
      <alignment vertical="center"/>
    </xf>
    <xf numFmtId="0" fontId="9" fillId="0" borderId="3" xfId="1" applyFont="1" applyBorder="1" applyAlignment="1">
      <alignment vertical="center"/>
    </xf>
    <xf numFmtId="0" fontId="1" fillId="0" borderId="10" xfId="1" applyBorder="1" applyAlignment="1">
      <alignment vertical="center"/>
    </xf>
    <xf numFmtId="0" fontId="13" fillId="0" borderId="10" xfId="1" applyFont="1" applyBorder="1" applyAlignment="1">
      <alignment horizontal="left" vertical="center"/>
    </xf>
    <xf numFmtId="0" fontId="15" fillId="0" borderId="0" xfId="1" applyFont="1" applyAlignment="1">
      <alignment horizontal="left" vertical="center"/>
    </xf>
    <xf numFmtId="0" fontId="1" fillId="0" borderId="3" xfId="1" applyBorder="1"/>
    <xf numFmtId="0" fontId="1" fillId="0" borderId="11" xfId="1" applyBorder="1"/>
    <xf numFmtId="0" fontId="1" fillId="0" borderId="0" xfId="1" applyAlignment="1">
      <alignment horizontal="left" vertical="center"/>
    </xf>
    <xf numFmtId="14" fontId="1" fillId="0" borderId="0" xfId="1" applyNumberFormat="1" applyAlignment="1">
      <alignment horizontal="left" vertical="center"/>
    </xf>
    <xf numFmtId="0" fontId="4" fillId="0" borderId="0" xfId="1" applyFont="1" applyAlignment="1">
      <alignment horizontal="left" vertical="top"/>
    </xf>
    <xf numFmtId="0" fontId="9" fillId="0" borderId="0" xfId="1" applyFont="1" applyAlignment="1">
      <alignment horizontal="left" vertical="top"/>
    </xf>
    <xf numFmtId="0" fontId="1" fillId="0" borderId="8" xfId="1" applyBorder="1"/>
    <xf numFmtId="0" fontId="1" fillId="0" borderId="9" xfId="1" applyBorder="1"/>
    <xf numFmtId="0" fontId="1" fillId="0" borderId="12" xfId="1" applyBorder="1" applyAlignment="1">
      <alignment vertical="center"/>
    </xf>
    <xf numFmtId="0" fontId="1" fillId="0" borderId="13" xfId="1" applyBorder="1" applyAlignment="1">
      <alignment vertical="center"/>
    </xf>
    <xf numFmtId="0" fontId="1" fillId="0" borderId="14" xfId="1" applyBorder="1" applyAlignment="1">
      <alignment vertical="center"/>
    </xf>
    <xf numFmtId="0" fontId="1" fillId="0" borderId="15" xfId="1" applyBorder="1" applyAlignment="1" applyProtection="1">
      <alignment horizontal="left" vertical="center" wrapText="1"/>
      <protection locked="0"/>
    </xf>
    <xf numFmtId="4" fontId="1" fillId="0" borderId="16" xfId="1" applyNumberFormat="1" applyBorder="1" applyAlignment="1" applyProtection="1">
      <alignment vertical="center"/>
      <protection locked="0"/>
    </xf>
    <xf numFmtId="4" fontId="1" fillId="0" borderId="17" xfId="1" applyNumberFormat="1" applyBorder="1" applyAlignment="1" applyProtection="1">
      <alignment vertical="center"/>
      <protection locked="0"/>
    </xf>
    <xf numFmtId="166" fontId="1" fillId="0" borderId="17" xfId="1" applyNumberFormat="1" applyBorder="1" applyAlignment="1" applyProtection="1">
      <alignment vertical="center"/>
      <protection locked="0"/>
    </xf>
    <xf numFmtId="0" fontId="1" fillId="0" borderId="17" xfId="1" applyBorder="1" applyAlignment="1" applyProtection="1">
      <alignment horizontal="center" vertical="center" wrapText="1"/>
      <protection locked="0"/>
    </xf>
    <xf numFmtId="0" fontId="1" fillId="0" borderId="17" xfId="1" applyBorder="1" applyAlignment="1" applyProtection="1">
      <alignment horizontal="left" vertical="center" wrapText="1"/>
      <protection locked="0"/>
    </xf>
    <xf numFmtId="49" fontId="1" fillId="0" borderId="17" xfId="1" applyNumberFormat="1" applyBorder="1" applyAlignment="1" applyProtection="1">
      <alignment horizontal="left" vertical="center" wrapText="1"/>
      <protection locked="0"/>
    </xf>
    <xf numFmtId="0" fontId="1" fillId="0" borderId="17" xfId="1" applyBorder="1" applyAlignment="1" applyProtection="1">
      <alignment horizontal="center" vertical="center"/>
      <protection locked="0"/>
    </xf>
    <xf numFmtId="0" fontId="1" fillId="0" borderId="18" xfId="1" applyBorder="1" applyAlignment="1" applyProtection="1">
      <alignment vertical="center"/>
      <protection locked="0"/>
    </xf>
    <xf numFmtId="0" fontId="1" fillId="0" borderId="0" xfId="1" applyAlignment="1" applyProtection="1">
      <alignment horizontal="left" vertical="center" wrapText="1"/>
      <protection locked="0"/>
    </xf>
    <xf numFmtId="4" fontId="1" fillId="0" borderId="19" xfId="1" applyNumberFormat="1" applyBorder="1" applyAlignment="1" applyProtection="1">
      <alignment vertical="center"/>
      <protection locked="0"/>
    </xf>
    <xf numFmtId="4" fontId="1" fillId="0" borderId="0" xfId="1" applyNumberFormat="1" applyAlignment="1" applyProtection="1">
      <alignment vertical="center"/>
      <protection locked="0"/>
    </xf>
    <xf numFmtId="166" fontId="1" fillId="0" borderId="0" xfId="1" applyNumberFormat="1" applyAlignment="1" applyProtection="1">
      <alignment vertical="center"/>
      <protection locked="0"/>
    </xf>
    <xf numFmtId="0" fontId="1" fillId="0" borderId="0" xfId="1" applyAlignment="1" applyProtection="1">
      <alignment horizontal="center" vertical="center" wrapText="1"/>
      <protection locked="0"/>
    </xf>
    <xf numFmtId="0" fontId="16" fillId="0" borderId="0" xfId="1" applyFont="1" applyAlignment="1" applyProtection="1">
      <alignment horizontal="left" vertical="center" wrapText="1"/>
      <protection locked="0"/>
    </xf>
    <xf numFmtId="49" fontId="1" fillId="0" borderId="0" xfId="1" applyNumberFormat="1" applyAlignment="1" applyProtection="1">
      <alignment horizontal="left" vertical="center" wrapText="1"/>
      <protection locked="0"/>
    </xf>
    <xf numFmtId="0" fontId="1" fillId="0" borderId="0" xfId="1" applyAlignment="1" applyProtection="1">
      <alignment horizontal="center" vertical="center"/>
      <protection locked="0"/>
    </xf>
    <xf numFmtId="0" fontId="17" fillId="0" borderId="0" xfId="1" applyFont="1"/>
    <xf numFmtId="4" fontId="18" fillId="0" borderId="19" xfId="1" applyNumberFormat="1" applyFont="1" applyBorder="1"/>
    <xf numFmtId="0" fontId="18" fillId="0" borderId="0" xfId="1" applyFont="1" applyAlignment="1">
      <alignment horizontal="left"/>
    </xf>
    <xf numFmtId="0" fontId="17" fillId="0" borderId="0" xfId="1" applyFont="1" applyAlignment="1">
      <alignment horizontal="left"/>
    </xf>
    <xf numFmtId="0" fontId="17" fillId="0" borderId="18" xfId="1" applyFont="1" applyBorder="1"/>
    <xf numFmtId="4" fontId="19" fillId="0" borderId="19" xfId="1" applyNumberFormat="1" applyFont="1" applyBorder="1"/>
    <xf numFmtId="0" fontId="19" fillId="0" borderId="0" xfId="1" applyFont="1" applyAlignment="1">
      <alignment horizontal="left"/>
    </xf>
    <xf numFmtId="4" fontId="2" fillId="0" borderId="19" xfId="1" applyNumberFormat="1" applyFont="1" applyBorder="1"/>
    <xf numFmtId="0" fontId="1" fillId="0" borderId="18" xfId="1" applyBorder="1" applyAlignment="1">
      <alignment vertical="center"/>
    </xf>
    <xf numFmtId="0" fontId="1" fillId="0" borderId="0" xfId="1" applyAlignment="1">
      <alignment horizontal="center" vertical="center" wrapText="1"/>
    </xf>
    <xf numFmtId="0" fontId="8" fillId="3" borderId="0" xfId="1" applyFont="1" applyFill="1" applyAlignment="1">
      <alignment horizontal="center" vertical="center" wrapText="1"/>
    </xf>
    <xf numFmtId="0" fontId="8" fillId="3" borderId="20" xfId="1" applyFont="1" applyFill="1" applyBorder="1" applyAlignment="1">
      <alignment horizontal="center" vertical="center" wrapText="1"/>
    </xf>
    <xf numFmtId="0" fontId="8" fillId="3" borderId="21" xfId="1" applyFont="1" applyFill="1" applyBorder="1" applyAlignment="1">
      <alignment horizontal="center" vertical="center" wrapText="1"/>
    </xf>
    <xf numFmtId="0" fontId="8" fillId="3" borderId="22" xfId="1" applyFont="1" applyFill="1" applyBorder="1" applyAlignment="1">
      <alignment horizontal="center" vertical="center" wrapText="1"/>
    </xf>
    <xf numFmtId="0" fontId="1" fillId="0" borderId="18" xfId="1" applyBorder="1" applyAlignment="1">
      <alignment horizontal="center" vertical="center" wrapText="1"/>
    </xf>
    <xf numFmtId="0" fontId="1" fillId="0" borderId="19" xfId="1" applyBorder="1" applyAlignment="1">
      <alignment vertical="center"/>
    </xf>
    <xf numFmtId="0" fontId="1" fillId="0" borderId="19" xfId="1" applyBorder="1" applyAlignment="1">
      <alignment horizontal="left" vertical="center" wrapText="1"/>
    </xf>
    <xf numFmtId="164" fontId="1" fillId="0" borderId="19" xfId="1" applyNumberFormat="1" applyBorder="1" applyAlignment="1">
      <alignment horizontal="left" vertical="center"/>
    </xf>
    <xf numFmtId="0" fontId="1" fillId="0" borderId="23" xfId="1" applyBorder="1" applyAlignment="1">
      <alignment vertical="center"/>
    </xf>
    <xf numFmtId="0" fontId="1" fillId="0" borderId="24" xfId="1" applyBorder="1" applyAlignment="1">
      <alignment vertical="center"/>
    </xf>
    <xf numFmtId="0" fontId="1" fillId="0" borderId="25" xfId="1" applyBorder="1" applyAlignment="1">
      <alignment vertical="center"/>
    </xf>
    <xf numFmtId="4" fontId="2" fillId="3" borderId="19" xfId="1" applyNumberFormat="1" applyFont="1" applyFill="1" applyBorder="1" applyAlignment="1">
      <alignment vertical="center"/>
    </xf>
    <xf numFmtId="4" fontId="20" fillId="0" borderId="19" xfId="1" applyNumberFormat="1" applyFont="1" applyBorder="1" applyAlignment="1">
      <alignment vertical="center"/>
    </xf>
    <xf numFmtId="0" fontId="20" fillId="0" borderId="0" xfId="1" applyFont="1" applyAlignment="1">
      <alignment horizontal="left" vertical="center"/>
    </xf>
    <xf numFmtId="0" fontId="18" fillId="0" borderId="0" xfId="1" applyFont="1" applyAlignment="1">
      <alignment vertical="center"/>
    </xf>
    <xf numFmtId="4" fontId="18" fillId="0" borderId="26" xfId="1" applyNumberFormat="1" applyFont="1" applyBorder="1" applyAlignment="1">
      <alignment vertical="center"/>
    </xf>
    <xf numFmtId="0" fontId="18" fillId="0" borderId="27" xfId="1" applyFont="1" applyBorder="1" applyAlignment="1">
      <alignment vertical="center"/>
    </xf>
    <xf numFmtId="0" fontId="18" fillId="0" borderId="27" xfId="1" applyFont="1" applyBorder="1" applyAlignment="1">
      <alignment horizontal="left" vertical="center"/>
    </xf>
    <xf numFmtId="0" fontId="18" fillId="0" borderId="18" xfId="1" applyFont="1" applyBorder="1" applyAlignment="1">
      <alignment vertical="center"/>
    </xf>
    <xf numFmtId="0" fontId="19" fillId="0" borderId="0" xfId="1" applyFont="1" applyAlignment="1">
      <alignment vertical="center"/>
    </xf>
    <xf numFmtId="4" fontId="19" fillId="0" borderId="26" xfId="1" applyNumberFormat="1" applyFont="1" applyBorder="1" applyAlignment="1">
      <alignment vertical="center"/>
    </xf>
    <xf numFmtId="0" fontId="19" fillId="0" borderId="27" xfId="1" applyFont="1" applyBorder="1" applyAlignment="1">
      <alignment vertical="center"/>
    </xf>
    <xf numFmtId="0" fontId="19" fillId="0" borderId="27" xfId="1" applyFont="1" applyBorder="1" applyAlignment="1">
      <alignment horizontal="left" vertical="center"/>
    </xf>
    <xf numFmtId="0" fontId="19" fillId="0" borderId="18" xfId="1" applyFont="1" applyBorder="1" applyAlignment="1">
      <alignment vertical="center"/>
    </xf>
    <xf numFmtId="4" fontId="2" fillId="0" borderId="19" xfId="1" applyNumberFormat="1" applyFont="1" applyBorder="1" applyAlignment="1">
      <alignment vertical="center"/>
    </xf>
    <xf numFmtId="0" fontId="8" fillId="3" borderId="19" xfId="1" applyFont="1" applyFill="1" applyBorder="1" applyAlignment="1">
      <alignment horizontal="right" vertical="center"/>
    </xf>
    <xf numFmtId="0" fontId="8" fillId="3" borderId="0" xfId="1" applyFont="1" applyFill="1" applyAlignment="1">
      <alignment horizontal="left" vertical="center"/>
    </xf>
    <xf numFmtId="0" fontId="1" fillId="3" borderId="5" xfId="1" applyFill="1" applyBorder="1" applyAlignment="1">
      <alignment vertical="center"/>
    </xf>
    <xf numFmtId="4" fontId="7" fillId="3" borderId="28" xfId="1" applyNumberFormat="1" applyFont="1" applyFill="1" applyBorder="1" applyAlignment="1">
      <alignment vertical="center"/>
    </xf>
    <xf numFmtId="0" fontId="7" fillId="3" borderId="6" xfId="1" applyFont="1" applyFill="1" applyBorder="1" applyAlignment="1">
      <alignment horizontal="center" vertical="center"/>
    </xf>
    <xf numFmtId="0" fontId="7" fillId="3" borderId="6" xfId="1" applyFont="1" applyFill="1" applyBorder="1" applyAlignment="1">
      <alignment horizontal="right" vertical="center"/>
    </xf>
    <xf numFmtId="0" fontId="7" fillId="3" borderId="7" xfId="1" applyFont="1" applyFill="1" applyBorder="1" applyAlignment="1">
      <alignment horizontal="left" vertical="center"/>
    </xf>
    <xf numFmtId="4" fontId="9" fillId="0" borderId="19" xfId="1" applyNumberFormat="1" applyFont="1" applyBorder="1" applyAlignment="1">
      <alignment vertical="center"/>
    </xf>
    <xf numFmtId="165" fontId="9" fillId="0" borderId="0" xfId="1" applyNumberFormat="1" applyFont="1" applyAlignment="1">
      <alignment horizontal="right" vertical="center"/>
    </xf>
    <xf numFmtId="4" fontId="9" fillId="0" borderId="0" xfId="1" applyNumberFormat="1" applyFont="1" applyAlignment="1">
      <alignment vertical="center"/>
    </xf>
    <xf numFmtId="0" fontId="9" fillId="0" borderId="19" xfId="1" applyFont="1" applyBorder="1" applyAlignment="1">
      <alignment horizontal="right" vertical="center"/>
    </xf>
    <xf numFmtId="0" fontId="9" fillId="0" borderId="0" xfId="1" applyFont="1" applyAlignment="1">
      <alignment horizontal="right" vertical="center"/>
    </xf>
    <xf numFmtId="0" fontId="1" fillId="0" borderId="29" xfId="1" applyBorder="1" applyAlignment="1">
      <alignment vertical="center"/>
    </xf>
    <xf numFmtId="0" fontId="1" fillId="0" borderId="30" xfId="1" applyBorder="1" applyAlignment="1">
      <alignment vertical="center"/>
    </xf>
    <xf numFmtId="0" fontId="13" fillId="0" borderId="0" xfId="1" applyFont="1" applyAlignment="1">
      <alignment horizontal="left" vertical="center"/>
    </xf>
    <xf numFmtId="4" fontId="14" fillId="0" borderId="19" xfId="1" applyNumberFormat="1" applyFont="1" applyBorder="1" applyAlignment="1">
      <alignment vertical="center"/>
    </xf>
    <xf numFmtId="0" fontId="14" fillId="0" borderId="0" xfId="1" applyFont="1" applyAlignment="1">
      <alignment horizontal="left" vertical="center"/>
    </xf>
    <xf numFmtId="0" fontId="1" fillId="0" borderId="0" xfId="1" applyAlignment="1">
      <alignment vertical="center" wrapText="1"/>
    </xf>
    <xf numFmtId="0" fontId="1" fillId="0" borderId="19" xfId="1" applyBorder="1" applyAlignment="1">
      <alignment vertical="center" wrapText="1"/>
    </xf>
    <xf numFmtId="0" fontId="1" fillId="0" borderId="18" xfId="1" applyBorder="1" applyAlignment="1">
      <alignment vertical="center" wrapText="1"/>
    </xf>
    <xf numFmtId="0" fontId="1" fillId="0" borderId="19" xfId="1" applyBorder="1" applyAlignment="1">
      <alignment horizontal="left" vertical="center"/>
    </xf>
    <xf numFmtId="0" fontId="1" fillId="0" borderId="19" xfId="1" applyBorder="1"/>
    <xf numFmtId="0" fontId="1" fillId="0" borderId="18" xfId="1" applyBorder="1"/>
    <xf numFmtId="0" fontId="1" fillId="0" borderId="23" xfId="1" applyBorder="1"/>
    <xf numFmtId="0" fontId="1" fillId="0" borderId="24" xfId="1" applyBorder="1"/>
    <xf numFmtId="0" fontId="1" fillId="0" borderId="25" xfId="1" applyBorder="1"/>
    <xf numFmtId="4" fontId="21" fillId="0" borderId="16" xfId="1" applyNumberFormat="1" applyFont="1" applyBorder="1" applyAlignment="1" applyProtection="1">
      <alignment vertical="center"/>
      <protection locked="0"/>
    </xf>
    <xf numFmtId="4" fontId="21" fillId="0" borderId="17" xfId="1" applyNumberFormat="1" applyFont="1" applyBorder="1" applyAlignment="1" applyProtection="1">
      <alignment vertical="center"/>
      <protection locked="0"/>
    </xf>
    <xf numFmtId="166" fontId="21" fillId="0" borderId="17" xfId="1" applyNumberFormat="1" applyFont="1" applyBorder="1" applyAlignment="1" applyProtection="1">
      <alignment vertical="center"/>
      <protection locked="0"/>
    </xf>
    <xf numFmtId="0" fontId="21" fillId="0" borderId="17" xfId="1" applyFont="1" applyBorder="1" applyAlignment="1" applyProtection="1">
      <alignment horizontal="center" vertical="center" wrapText="1"/>
      <protection locked="0"/>
    </xf>
    <xf numFmtId="0" fontId="21" fillId="0" borderId="17" xfId="1" applyFont="1" applyBorder="1" applyAlignment="1" applyProtection="1">
      <alignment horizontal="left" vertical="center" wrapText="1"/>
      <protection locked="0"/>
    </xf>
    <xf numFmtId="49" fontId="21" fillId="0" borderId="17" xfId="1" applyNumberFormat="1" applyFont="1" applyBorder="1" applyAlignment="1" applyProtection="1">
      <alignment horizontal="left" vertical="center" wrapText="1"/>
      <protection locked="0"/>
    </xf>
    <xf numFmtId="0" fontId="21" fillId="0" borderId="17" xfId="1" applyFont="1" applyBorder="1" applyAlignment="1" applyProtection="1">
      <alignment horizontal="center" vertical="center"/>
      <protection locked="0"/>
    </xf>
    <xf numFmtId="4" fontId="1" fillId="0" borderId="0" xfId="1" applyNumberFormat="1" applyAlignment="1">
      <alignment vertical="center"/>
    </xf>
    <xf numFmtId="167" fontId="9" fillId="0" borderId="31" xfId="1" applyNumberFormat="1" applyFont="1" applyBorder="1" applyAlignment="1">
      <alignment vertical="center"/>
    </xf>
    <xf numFmtId="167" fontId="9" fillId="0" borderId="0" xfId="1" applyNumberFormat="1" applyFont="1" applyAlignment="1">
      <alignment vertical="center"/>
    </xf>
    <xf numFmtId="0" fontId="9" fillId="0" borderId="0" xfId="1" applyFont="1" applyAlignment="1">
      <alignment horizontal="center" vertical="center"/>
    </xf>
    <xf numFmtId="0" fontId="9" fillId="0" borderId="32" xfId="1" applyFont="1" applyBorder="1" applyAlignment="1">
      <alignment horizontal="left" vertical="center"/>
    </xf>
    <xf numFmtId="4" fontId="22" fillId="0" borderId="17" xfId="1" applyNumberFormat="1" applyFont="1" applyBorder="1" applyAlignment="1" applyProtection="1">
      <alignment vertical="center"/>
      <protection locked="0"/>
    </xf>
    <xf numFmtId="166" fontId="22" fillId="0" borderId="17" xfId="1" applyNumberFormat="1" applyFont="1" applyBorder="1" applyAlignment="1" applyProtection="1">
      <alignment vertical="center"/>
      <protection locked="0"/>
    </xf>
    <xf numFmtId="0" fontId="22" fillId="0" borderId="17" xfId="1" applyFont="1" applyBorder="1" applyAlignment="1" applyProtection="1">
      <alignment horizontal="center" vertical="center" wrapText="1"/>
      <protection locked="0"/>
    </xf>
    <xf numFmtId="0" fontId="22" fillId="0" borderId="17" xfId="1" applyFont="1" applyBorder="1" applyAlignment="1" applyProtection="1">
      <alignment horizontal="left" vertical="center" wrapText="1"/>
      <protection locked="0"/>
    </xf>
    <xf numFmtId="49" fontId="22" fillId="0" borderId="17" xfId="1" applyNumberFormat="1" applyFont="1" applyBorder="1" applyAlignment="1" applyProtection="1">
      <alignment horizontal="left" vertical="center" wrapText="1"/>
      <protection locked="0"/>
    </xf>
    <xf numFmtId="0" fontId="22" fillId="0" borderId="17" xfId="1" applyFont="1" applyBorder="1" applyAlignment="1" applyProtection="1">
      <alignment horizontal="center" vertical="center"/>
      <protection locked="0"/>
    </xf>
    <xf numFmtId="0" fontId="1" fillId="0" borderId="3" xfId="1" applyBorder="1" applyAlignment="1" applyProtection="1">
      <alignment vertical="center"/>
      <protection locked="0"/>
    </xf>
    <xf numFmtId="4" fontId="17" fillId="0" borderId="0" xfId="1" applyNumberFormat="1" applyFont="1" applyAlignment="1">
      <alignment vertical="center"/>
    </xf>
    <xf numFmtId="0" fontId="17" fillId="0" borderId="0" xfId="1" applyFont="1" applyAlignment="1">
      <alignment horizontal="center"/>
    </xf>
    <xf numFmtId="167" fontId="17" fillId="0" borderId="31" xfId="1" applyNumberFormat="1" applyFont="1" applyBorder="1"/>
    <xf numFmtId="167" fontId="17" fillId="0" borderId="0" xfId="1" applyNumberFormat="1" applyFont="1"/>
    <xf numFmtId="0" fontId="17" fillId="0" borderId="32" xfId="1" applyFont="1" applyBorder="1"/>
    <xf numFmtId="0" fontId="17" fillId="0" borderId="3" xfId="1" applyFont="1" applyBorder="1"/>
    <xf numFmtId="4" fontId="18" fillId="0" borderId="0" xfId="1" applyNumberFormat="1" applyFont="1"/>
    <xf numFmtId="0" fontId="25" fillId="0" borderId="0" xfId="1" applyFont="1" applyAlignment="1">
      <alignment horizontal="center" vertical="center"/>
    </xf>
    <xf numFmtId="0" fontId="25" fillId="0" borderId="32" xfId="1" applyFont="1" applyBorder="1" applyAlignment="1">
      <alignment horizontal="left" vertical="center"/>
    </xf>
    <xf numFmtId="0" fontId="25" fillId="0" borderId="3" xfId="1" applyFont="1" applyBorder="1" applyAlignment="1">
      <alignment vertical="center"/>
    </xf>
    <xf numFmtId="0" fontId="25" fillId="0" borderId="17" xfId="1" applyFont="1" applyBorder="1" applyAlignment="1" applyProtection="1">
      <alignment horizontal="left" vertical="center" wrapText="1"/>
      <protection locked="0"/>
    </xf>
    <xf numFmtId="4" fontId="19" fillId="0" borderId="0" xfId="1" applyNumberFormat="1" applyFont="1"/>
    <xf numFmtId="4" fontId="10" fillId="0" borderId="0" xfId="1" applyNumberFormat="1" applyFont="1" applyAlignment="1">
      <alignment vertical="center"/>
    </xf>
    <xf numFmtId="167" fontId="26" fillId="0" borderId="33" xfId="1" applyNumberFormat="1" applyFont="1" applyBorder="1"/>
    <xf numFmtId="167" fontId="26" fillId="0" borderId="29" xfId="1" applyNumberFormat="1" applyFont="1" applyBorder="1"/>
    <xf numFmtId="0" fontId="1" fillId="0" borderId="34" xfId="1" applyBorder="1" applyAlignment="1">
      <alignment vertical="center"/>
    </xf>
    <xf numFmtId="4" fontId="2" fillId="0" borderId="0" xfId="1" applyNumberFormat="1" applyFont="1"/>
    <xf numFmtId="0" fontId="27" fillId="0" borderId="15" xfId="1" applyFont="1" applyBorder="1" applyAlignment="1">
      <alignment horizontal="center" vertical="center" wrapText="1"/>
    </xf>
    <xf numFmtId="0" fontId="27" fillId="0" borderId="21" xfId="1" applyFont="1" applyBorder="1" applyAlignment="1">
      <alignment horizontal="center" vertical="center" wrapText="1"/>
    </xf>
    <xf numFmtId="0" fontId="27" fillId="0" borderId="22" xfId="1" applyFont="1" applyBorder="1" applyAlignment="1">
      <alignment horizontal="center" vertical="center" wrapText="1"/>
    </xf>
    <xf numFmtId="0" fontId="1" fillId="0" borderId="3" xfId="1" applyBorder="1" applyAlignment="1">
      <alignment horizontal="center" vertical="center" wrapText="1"/>
    </xf>
    <xf numFmtId="0" fontId="8" fillId="3" borderId="15" xfId="1" applyFont="1" applyFill="1" applyBorder="1" applyAlignment="1">
      <alignment horizontal="center" vertical="center" wrapText="1"/>
    </xf>
    <xf numFmtId="0" fontId="1" fillId="0" borderId="0" xfId="1" applyAlignment="1">
      <alignment horizontal="left" vertical="center" wrapText="1"/>
    </xf>
    <xf numFmtId="164" fontId="1" fillId="0" borderId="0" xfId="1" applyNumberFormat="1" applyAlignment="1">
      <alignment horizontal="left" vertical="center"/>
    </xf>
    <xf numFmtId="4" fontId="2" fillId="3" borderId="0" xfId="1" applyNumberFormat="1" applyFont="1" applyFill="1" applyAlignment="1">
      <alignment vertical="center"/>
    </xf>
    <xf numFmtId="0" fontId="27" fillId="0" borderId="0" xfId="1" applyFont="1" applyAlignment="1">
      <alignment horizontal="center" vertical="center"/>
    </xf>
    <xf numFmtId="4" fontId="20" fillId="0" borderId="0" xfId="1" applyNumberFormat="1" applyFont="1" applyAlignment="1">
      <alignment vertical="center"/>
    </xf>
    <xf numFmtId="0" fontId="18" fillId="0" borderId="3" xfId="1" applyFont="1" applyBorder="1" applyAlignment="1">
      <alignment vertical="center"/>
    </xf>
    <xf numFmtId="4" fontId="18" fillId="0" borderId="27" xfId="1" applyNumberFormat="1" applyFont="1" applyBorder="1" applyAlignment="1">
      <alignment vertical="center"/>
    </xf>
    <xf numFmtId="0" fontId="19" fillId="0" borderId="3" xfId="1" applyFont="1" applyBorder="1" applyAlignment="1">
      <alignment vertical="center"/>
    </xf>
    <xf numFmtId="4" fontId="19" fillId="0" borderId="27" xfId="1" applyNumberFormat="1" applyFont="1" applyBorder="1" applyAlignment="1">
      <alignment vertical="center"/>
    </xf>
    <xf numFmtId="4" fontId="2" fillId="0" borderId="0" xfId="1" applyNumberFormat="1" applyFont="1" applyAlignment="1">
      <alignment vertical="center"/>
    </xf>
    <xf numFmtId="0" fontId="8" fillId="3" borderId="0" xfId="1" applyFont="1" applyFill="1" applyAlignment="1">
      <alignment horizontal="right" vertical="center"/>
    </xf>
    <xf numFmtId="4" fontId="7" fillId="3" borderId="6" xfId="1" applyNumberFormat="1" applyFont="1" applyFill="1" applyBorder="1" applyAlignment="1">
      <alignment vertical="center"/>
    </xf>
    <xf numFmtId="4" fontId="14" fillId="0" borderId="0" xfId="1" applyNumberFormat="1" applyFont="1" applyAlignment="1">
      <alignment vertical="center"/>
    </xf>
    <xf numFmtId="0" fontId="1" fillId="0" borderId="3" xfId="1" applyBorder="1" applyAlignment="1">
      <alignment vertical="center" wrapText="1"/>
    </xf>
    <xf numFmtId="0" fontId="28" fillId="0" borderId="0" xfId="1" applyFont="1" applyAlignment="1">
      <alignment horizontal="left" vertical="center"/>
    </xf>
    <xf numFmtId="0" fontId="1" fillId="0" borderId="0" xfId="1" applyProtection="1">
      <protection locked="0"/>
    </xf>
    <xf numFmtId="0" fontId="1" fillId="0" borderId="1" xfId="1" applyBorder="1" applyAlignment="1" applyProtection="1">
      <alignment vertical="center"/>
      <protection locked="0"/>
    </xf>
    <xf numFmtId="0" fontId="8" fillId="0" borderId="0" xfId="1" applyFont="1" applyAlignment="1">
      <alignment horizontal="left" vertical="center"/>
    </xf>
    <xf numFmtId="167" fontId="27" fillId="0" borderId="35" xfId="1" applyNumberFormat="1" applyFont="1" applyBorder="1" applyAlignment="1">
      <alignment vertical="center"/>
    </xf>
    <xf numFmtId="167" fontId="27" fillId="0" borderId="27" xfId="1" applyNumberFormat="1" applyFont="1" applyBorder="1" applyAlignment="1">
      <alignment vertical="center"/>
    </xf>
    <xf numFmtId="0" fontId="1" fillId="0" borderId="27" xfId="1" applyBorder="1" applyAlignment="1">
      <alignment vertical="center"/>
    </xf>
    <xf numFmtId="0" fontId="27" fillId="0" borderId="27" xfId="1" applyFont="1" applyBorder="1" applyAlignment="1">
      <alignment horizontal="center" vertical="center"/>
    </xf>
    <xf numFmtId="0" fontId="27" fillId="2" borderId="36" xfId="1" applyFont="1" applyFill="1" applyBorder="1" applyAlignment="1" applyProtection="1">
      <alignment horizontal="left" vertical="center"/>
      <protection locked="0"/>
    </xf>
    <xf numFmtId="0" fontId="8" fillId="0" borderId="17" xfId="1" applyFont="1" applyBorder="1" applyAlignment="1">
      <alignment horizontal="left" vertical="center" wrapText="1"/>
    </xf>
    <xf numFmtId="4" fontId="8" fillId="0" borderId="17" xfId="1" applyNumberFormat="1" applyFont="1" applyBorder="1" applyAlignment="1">
      <alignment vertical="center"/>
    </xf>
    <xf numFmtId="4" fontId="8" fillId="2" borderId="17" xfId="1" applyNumberFormat="1" applyFont="1" applyFill="1" applyBorder="1" applyAlignment="1" applyProtection="1">
      <alignment vertical="center"/>
      <protection locked="0"/>
    </xf>
    <xf numFmtId="166" fontId="8" fillId="0" borderId="17" xfId="1" applyNumberFormat="1" applyFont="1" applyBorder="1" applyAlignment="1">
      <alignment vertical="center"/>
    </xf>
    <xf numFmtId="0" fontId="8" fillId="0" borderId="17" xfId="1" applyFont="1" applyBorder="1" applyAlignment="1">
      <alignment horizontal="center" vertical="center" wrapText="1"/>
    </xf>
    <xf numFmtId="49" fontId="8" fillId="0" borderId="17" xfId="1" applyNumberFormat="1" applyFont="1" applyBorder="1" applyAlignment="1">
      <alignment horizontal="left" vertical="center" wrapText="1"/>
    </xf>
    <xf numFmtId="0" fontId="8" fillId="0" borderId="17" xfId="1" applyFont="1" applyBorder="1" applyAlignment="1">
      <alignment horizontal="center" vertical="center"/>
    </xf>
    <xf numFmtId="0" fontId="17" fillId="0" borderId="0" xfId="1" applyFont="1" applyProtection="1">
      <protection locked="0"/>
    </xf>
    <xf numFmtId="167" fontId="27" fillId="0" borderId="31" xfId="1" applyNumberFormat="1" applyFont="1" applyBorder="1" applyAlignment="1">
      <alignment vertical="center"/>
    </xf>
    <xf numFmtId="167" fontId="27" fillId="0" borderId="0" xfId="1" applyNumberFormat="1" applyFont="1" applyAlignment="1">
      <alignment vertical="center"/>
    </xf>
    <xf numFmtId="0" fontId="27" fillId="2" borderId="32" xfId="1" applyFont="1" applyFill="1" applyBorder="1" applyAlignment="1" applyProtection="1">
      <alignment horizontal="left" vertical="center"/>
      <protection locked="0"/>
    </xf>
    <xf numFmtId="0" fontId="29" fillId="0" borderId="0" xfId="1" applyFont="1" applyAlignment="1">
      <alignment horizontal="center" vertical="center"/>
    </xf>
    <xf numFmtId="0" fontId="29" fillId="2" borderId="32" xfId="1" applyFont="1" applyFill="1" applyBorder="1" applyAlignment="1" applyProtection="1">
      <alignment horizontal="left" vertical="center"/>
      <protection locked="0"/>
    </xf>
    <xf numFmtId="0" fontId="29" fillId="0" borderId="17" xfId="1" applyFont="1" applyBorder="1" applyAlignment="1">
      <alignment horizontal="left" vertical="center" wrapText="1"/>
    </xf>
    <xf numFmtId="4" fontId="29" fillId="0" borderId="17" xfId="1" applyNumberFormat="1" applyFont="1" applyBorder="1" applyAlignment="1">
      <alignment vertical="center"/>
    </xf>
    <xf numFmtId="4" fontId="29" fillId="2" borderId="17" xfId="1" applyNumberFormat="1" applyFont="1" applyFill="1" applyBorder="1" applyAlignment="1" applyProtection="1">
      <alignment vertical="center"/>
      <protection locked="0"/>
    </xf>
    <xf numFmtId="166" fontId="29" fillId="0" borderId="17" xfId="1" applyNumberFormat="1" applyFont="1" applyBorder="1" applyAlignment="1">
      <alignment vertical="center"/>
    </xf>
    <xf numFmtId="0" fontId="29" fillId="0" borderId="17" xfId="1" applyFont="1" applyBorder="1" applyAlignment="1">
      <alignment horizontal="center" vertical="center" wrapText="1"/>
    </xf>
    <xf numFmtId="49" fontId="29" fillId="0" borderId="17" xfId="1" applyNumberFormat="1" applyFont="1" applyBorder="1" applyAlignment="1">
      <alignment horizontal="left" vertical="center" wrapText="1"/>
    </xf>
    <xf numFmtId="0" fontId="29" fillId="0" borderId="17" xfId="1" applyFont="1" applyBorder="1" applyAlignment="1">
      <alignment horizontal="center" vertical="center"/>
    </xf>
    <xf numFmtId="0" fontId="1" fillId="0" borderId="31" xfId="1" applyBorder="1" applyAlignment="1">
      <alignment vertical="center"/>
    </xf>
    <xf numFmtId="0" fontId="1" fillId="0" borderId="32" xfId="1" applyBorder="1" applyAlignment="1">
      <alignment vertical="center"/>
    </xf>
    <xf numFmtId="0" fontId="1" fillId="0" borderId="0" xfId="1" applyAlignment="1" applyProtection="1">
      <alignment vertical="center"/>
      <protection locked="0"/>
    </xf>
    <xf numFmtId="0" fontId="30" fillId="0" borderId="0" xfId="1" applyFont="1" applyAlignment="1">
      <alignment vertical="center" wrapText="1"/>
    </xf>
    <xf numFmtId="0" fontId="31" fillId="0" borderId="0" xfId="1" applyFont="1" applyAlignment="1">
      <alignment horizontal="left" vertical="center"/>
    </xf>
    <xf numFmtId="0" fontId="8" fillId="3" borderId="21" xfId="1" applyFont="1" applyFill="1" applyBorder="1" applyAlignment="1" applyProtection="1">
      <alignment horizontal="center" vertical="center" wrapText="1"/>
      <protection locked="0"/>
    </xf>
    <xf numFmtId="0" fontId="14" fillId="0" borderId="0" xfId="1" applyFont="1" applyAlignment="1">
      <alignment horizontal="left" vertical="center" wrapText="1"/>
    </xf>
    <xf numFmtId="0" fontId="32" fillId="0" borderId="0" xfId="1" applyFont="1" applyAlignment="1" applyProtection="1">
      <alignment horizontal="left" vertical="center"/>
      <protection locked="0"/>
    </xf>
    <xf numFmtId="0" fontId="32" fillId="0" borderId="0" xfId="1" applyFont="1" applyAlignment="1">
      <alignment horizontal="left" vertical="center"/>
    </xf>
    <xf numFmtId="164" fontId="14" fillId="0" borderId="0" xfId="1" applyNumberFormat="1" applyFont="1" applyAlignment="1">
      <alignment horizontal="left" vertical="center"/>
    </xf>
    <xf numFmtId="0" fontId="1" fillId="0" borderId="8" xfId="1" applyBorder="1" applyAlignment="1" applyProtection="1">
      <alignment vertical="center"/>
      <protection locked="0"/>
    </xf>
    <xf numFmtId="0" fontId="18" fillId="0" borderId="27" xfId="1" applyFont="1" applyBorder="1" applyAlignment="1" applyProtection="1">
      <alignment vertical="center"/>
      <protection locked="0"/>
    </xf>
    <xf numFmtId="0" fontId="19" fillId="0" borderId="27" xfId="1" applyFont="1" applyBorder="1" applyAlignment="1" applyProtection="1">
      <alignment vertical="center"/>
      <protection locked="0"/>
    </xf>
    <xf numFmtId="0" fontId="1" fillId="3" borderId="0" xfId="1" applyFill="1" applyAlignment="1" applyProtection="1">
      <alignment vertical="center"/>
      <protection locked="0"/>
    </xf>
    <xf numFmtId="0" fontId="32" fillId="0" borderId="10" xfId="1" applyFont="1" applyBorder="1" applyAlignment="1">
      <alignment horizontal="right" vertical="center"/>
    </xf>
    <xf numFmtId="0" fontId="1" fillId="0" borderId="10" xfId="1" applyBorder="1" applyAlignment="1" applyProtection="1">
      <alignment vertical="center"/>
      <protection locked="0"/>
    </xf>
    <xf numFmtId="0" fontId="32" fillId="0" borderId="10" xfId="1" applyFont="1" applyBorder="1" applyAlignment="1">
      <alignment horizontal="left" vertical="center"/>
    </xf>
    <xf numFmtId="0" fontId="32" fillId="0" borderId="10" xfId="1" applyFont="1" applyBorder="1" applyAlignment="1">
      <alignment horizontal="center" vertical="center"/>
    </xf>
    <xf numFmtId="0" fontId="1" fillId="0" borderId="11" xfId="1" applyBorder="1" applyAlignment="1">
      <alignment vertical="center"/>
    </xf>
    <xf numFmtId="0" fontId="1" fillId="0" borderId="11" xfId="1" applyBorder="1" applyAlignment="1" applyProtection="1">
      <alignment vertical="center"/>
      <protection locked="0"/>
    </xf>
    <xf numFmtId="0" fontId="33" fillId="0" borderId="11" xfId="1" applyFont="1" applyBorder="1" applyAlignment="1">
      <alignment horizontal="left" vertical="center"/>
    </xf>
    <xf numFmtId="0" fontId="1" fillId="3" borderId="6" xfId="1" applyFill="1" applyBorder="1" applyAlignment="1" applyProtection="1">
      <alignment vertical="center"/>
      <protection locked="0"/>
    </xf>
    <xf numFmtId="4" fontId="32" fillId="0" borderId="0" xfId="1" applyNumberFormat="1" applyFont="1" applyAlignment="1">
      <alignment vertical="center"/>
    </xf>
    <xf numFmtId="165" fontId="32" fillId="0" borderId="0" xfId="1" applyNumberFormat="1" applyFont="1" applyAlignment="1" applyProtection="1">
      <alignment horizontal="right" vertical="center"/>
      <protection locked="0"/>
    </xf>
    <xf numFmtId="0" fontId="32" fillId="0" borderId="0" xfId="1" applyFont="1" applyAlignment="1">
      <alignment horizontal="right" vertical="center"/>
    </xf>
    <xf numFmtId="0" fontId="32" fillId="0" borderId="0" xfId="1" applyFont="1" applyAlignment="1" applyProtection="1">
      <alignment horizontal="right" vertical="center"/>
      <protection locked="0"/>
    </xf>
    <xf numFmtId="0" fontId="1" fillId="0" borderId="29" xfId="1" applyBorder="1" applyAlignment="1" applyProtection="1">
      <alignment vertical="center"/>
      <protection locked="0"/>
    </xf>
    <xf numFmtId="0" fontId="1" fillId="0" borderId="0" xfId="1" applyAlignment="1" applyProtection="1">
      <alignment vertical="center" wrapText="1"/>
      <protection locked="0"/>
    </xf>
    <xf numFmtId="0" fontId="14" fillId="2" borderId="0" xfId="1" applyFont="1" applyFill="1" applyAlignment="1" applyProtection="1">
      <alignment horizontal="left" vertical="center"/>
      <protection locked="0"/>
    </xf>
    <xf numFmtId="0" fontId="34" fillId="0" borderId="0" xfId="1" applyFont="1" applyAlignment="1">
      <alignment horizontal="left" vertical="center"/>
    </xf>
    <xf numFmtId="0" fontId="1" fillId="0" borderId="8" xfId="1" applyBorder="1" applyProtection="1">
      <protection locked="0"/>
    </xf>
    <xf numFmtId="0" fontId="1" fillId="0" borderId="37" xfId="1" applyBorder="1" applyAlignment="1">
      <alignment vertical="center"/>
    </xf>
    <xf numFmtId="0" fontId="1" fillId="0" borderId="38" xfId="1" applyBorder="1" applyAlignment="1">
      <alignment vertical="center"/>
    </xf>
    <xf numFmtId="0" fontId="1" fillId="0" borderId="39" xfId="1" applyBorder="1" applyAlignment="1">
      <alignment vertical="center"/>
    </xf>
    <xf numFmtId="0" fontId="1" fillId="0" borderId="40" xfId="1" applyBorder="1" applyAlignment="1">
      <alignment vertical="center"/>
    </xf>
    <xf numFmtId="4" fontId="22" fillId="0" borderId="16" xfId="1" applyNumberFormat="1" applyFont="1" applyBorder="1" applyAlignment="1" applyProtection="1">
      <alignment vertical="center"/>
      <protection locked="0"/>
    </xf>
    <xf numFmtId="0" fontId="25" fillId="0" borderId="15" xfId="1" applyFont="1" applyBorder="1" applyAlignment="1" applyProtection="1">
      <alignment horizontal="left" vertical="center" wrapText="1"/>
      <protection locked="0"/>
    </xf>
    <xf numFmtId="4" fontId="25" fillId="0" borderId="16" xfId="1" applyNumberFormat="1" applyFont="1" applyBorder="1" applyAlignment="1" applyProtection="1">
      <alignment vertical="center"/>
      <protection locked="0"/>
    </xf>
    <xf numFmtId="166" fontId="25" fillId="0" borderId="17" xfId="1" applyNumberFormat="1" applyFont="1" applyBorder="1" applyAlignment="1" applyProtection="1">
      <alignment vertical="center"/>
      <protection locked="0"/>
    </xf>
    <xf numFmtId="0" fontId="25" fillId="0" borderId="17" xfId="1" applyFont="1" applyBorder="1" applyAlignment="1" applyProtection="1">
      <alignment horizontal="center" vertical="center" wrapText="1"/>
      <protection locked="0"/>
    </xf>
    <xf numFmtId="49" fontId="25" fillId="0" borderId="17" xfId="1" applyNumberFormat="1" applyFont="1" applyBorder="1" applyAlignment="1" applyProtection="1">
      <alignment horizontal="left" vertical="center" wrapText="1"/>
      <protection locked="0"/>
    </xf>
    <xf numFmtId="0" fontId="25" fillId="0" borderId="17" xfId="1" applyFont="1" applyBorder="1" applyAlignment="1" applyProtection="1">
      <alignment horizontal="center" vertical="center"/>
      <protection locked="0"/>
    </xf>
    <xf numFmtId="0" fontId="1" fillId="0" borderId="0" xfId="1" applyAlignment="1">
      <alignment horizontal="left" vertical="center"/>
    </xf>
    <xf numFmtId="0" fontId="1" fillId="0" borderId="0" xfId="1"/>
    <xf numFmtId="0" fontId="4" fillId="0" borderId="0" xfId="1" applyFont="1" applyAlignment="1">
      <alignment horizontal="left" vertical="top" wrapText="1"/>
    </xf>
    <xf numFmtId="4" fontId="12" fillId="0" borderId="0" xfId="1" applyNumberFormat="1" applyFont="1" applyAlignment="1">
      <alignment vertical="center"/>
    </xf>
    <xf numFmtId="0" fontId="9" fillId="0" borderId="0" xfId="1" applyFont="1" applyAlignment="1">
      <alignment vertical="center"/>
    </xf>
    <xf numFmtId="165" fontId="9" fillId="0" borderId="0" xfId="1" applyNumberFormat="1" applyFont="1" applyAlignment="1">
      <alignment horizontal="right" vertical="center"/>
    </xf>
    <xf numFmtId="4" fontId="13" fillId="0" borderId="10" xfId="1" applyNumberFormat="1" applyFont="1" applyBorder="1" applyAlignment="1">
      <alignment vertical="center"/>
    </xf>
    <xf numFmtId="0" fontId="1" fillId="0" borderId="10" xfId="1" applyBorder="1" applyAlignment="1">
      <alignment vertical="center"/>
    </xf>
    <xf numFmtId="0" fontId="9" fillId="0" borderId="0" xfId="1" applyFont="1" applyAlignment="1">
      <alignment horizontal="right" vertical="center"/>
    </xf>
    <xf numFmtId="0" fontId="1" fillId="0" borderId="0" xfId="1" applyAlignment="1">
      <alignment horizontal="left" vertical="center" wrapText="1"/>
    </xf>
    <xf numFmtId="4" fontId="14" fillId="0" borderId="0" xfId="1" applyNumberFormat="1" applyFont="1" applyAlignment="1">
      <alignment vertical="center"/>
    </xf>
    <xf numFmtId="0" fontId="6" fillId="0" borderId="0" xfId="1" applyFont="1" applyAlignment="1">
      <alignment horizontal="left" vertical="center" wrapText="1"/>
    </xf>
    <xf numFmtId="4" fontId="5" fillId="0" borderId="0" xfId="1" applyNumberFormat="1" applyFont="1" applyAlignment="1">
      <alignment vertical="center"/>
    </xf>
    <xf numFmtId="0" fontId="5" fillId="0" borderId="0" xfId="1" applyFont="1" applyAlignment="1">
      <alignment vertical="center"/>
    </xf>
    <xf numFmtId="4" fontId="7" fillId="4" borderId="6" xfId="1" applyNumberFormat="1" applyFont="1" applyFill="1" applyBorder="1" applyAlignment="1">
      <alignment vertical="center"/>
    </xf>
    <xf numFmtId="0" fontId="1" fillId="4" borderId="6" xfId="1" applyFill="1" applyBorder="1" applyAlignment="1">
      <alignment vertical="center"/>
    </xf>
    <xf numFmtId="0" fontId="1" fillId="4" borderId="5" xfId="1" applyFill="1" applyBorder="1" applyAlignment="1">
      <alignment vertical="center"/>
    </xf>
    <xf numFmtId="0" fontId="1" fillId="0" borderId="0" xfId="1" applyAlignment="1">
      <alignment vertical="center" wrapText="1"/>
    </xf>
    <xf numFmtId="0" fontId="1" fillId="0" borderId="0" xfId="1" applyAlignment="1">
      <alignment vertical="center"/>
    </xf>
    <xf numFmtId="0" fontId="8" fillId="3" borderId="6" xfId="1" applyFont="1" applyFill="1" applyBorder="1" applyAlignment="1">
      <alignment horizontal="center" vertical="center"/>
    </xf>
    <xf numFmtId="0" fontId="8" fillId="3" borderId="6" xfId="1" applyFont="1" applyFill="1" applyBorder="1" applyAlignment="1">
      <alignment horizontal="left" vertical="center"/>
    </xf>
    <xf numFmtId="0" fontId="8" fillId="3" borderId="5" xfId="1" applyFont="1" applyFill="1" applyBorder="1" applyAlignment="1">
      <alignment horizontal="left" vertical="center"/>
    </xf>
    <xf numFmtId="0" fontId="8" fillId="3" borderId="7" xfId="1" applyFont="1" applyFill="1" applyBorder="1" applyAlignment="1">
      <alignment horizontal="center" vertical="center"/>
    </xf>
    <xf numFmtId="0" fontId="8" fillId="3" borderId="6" xfId="1" applyFont="1" applyFill="1" applyBorder="1" applyAlignment="1">
      <alignment horizontal="right" vertical="center"/>
    </xf>
    <xf numFmtId="164" fontId="1" fillId="0" borderId="0" xfId="1" applyNumberFormat="1" applyAlignment="1">
      <alignment horizontal="left" vertical="center"/>
    </xf>
    <xf numFmtId="0" fontId="4" fillId="0" borderId="0" xfId="1" applyFont="1" applyAlignment="1">
      <alignment horizontal="left" vertical="center" wrapText="1"/>
    </xf>
    <xf numFmtId="0" fontId="4" fillId="0" borderId="0" xfId="1" applyFont="1" applyAlignment="1">
      <alignment vertical="center"/>
    </xf>
    <xf numFmtId="4" fontId="2" fillId="0" borderId="0" xfId="1" applyNumberFormat="1" applyFont="1" applyAlignment="1">
      <alignment vertical="center"/>
    </xf>
    <xf numFmtId="0" fontId="7" fillId="4" borderId="6" xfId="1" applyFont="1" applyFill="1" applyBorder="1" applyAlignment="1">
      <alignment horizontal="left" vertical="center"/>
    </xf>
    <xf numFmtId="4" fontId="2" fillId="3" borderId="0" xfId="1" applyNumberFormat="1" applyFont="1" applyFill="1" applyAlignment="1">
      <alignment vertical="center"/>
    </xf>
    <xf numFmtId="4" fontId="2" fillId="0" borderId="0" xfId="1" applyNumberFormat="1" applyFont="1" applyAlignment="1">
      <alignment horizontal="right" vertical="center"/>
    </xf>
    <xf numFmtId="0" fontId="9" fillId="0" borderId="0" xfId="1" applyFont="1" applyAlignment="1">
      <alignment horizontal="left" vertical="center" wrapText="1"/>
    </xf>
    <xf numFmtId="0" fontId="9" fillId="0" borderId="0" xfId="1" applyFont="1" applyAlignment="1">
      <alignment horizontal="left" vertical="center"/>
    </xf>
    <xf numFmtId="0" fontId="28" fillId="0" borderId="0" xfId="1" applyFont="1" applyAlignment="1">
      <alignment horizontal="center" vertical="center"/>
    </xf>
    <xf numFmtId="0" fontId="32" fillId="0" borderId="0" xfId="1" applyFont="1" applyAlignment="1">
      <alignment horizontal="left" vertical="center" wrapText="1"/>
    </xf>
    <xf numFmtId="0" fontId="32" fillId="0" borderId="0" xfId="1" applyFont="1" applyAlignment="1">
      <alignment horizontal="left" vertical="center"/>
    </xf>
    <xf numFmtId="0" fontId="14" fillId="2" borderId="0" xfId="1" applyFont="1" applyFill="1" applyAlignment="1" applyProtection="1">
      <alignment horizontal="left" vertical="center"/>
      <protection locked="0"/>
    </xf>
    <xf numFmtId="0" fontId="14" fillId="0" borderId="0" xfId="1" applyFont="1" applyAlignment="1">
      <alignment horizontal="left" vertical="center"/>
    </xf>
    <xf numFmtId="0" fontId="14" fillId="0" borderId="0" xfId="1" applyFont="1" applyAlignment="1">
      <alignment horizontal="left" vertical="center" wrapText="1"/>
    </xf>
  </cellXfs>
  <cellStyles count="2">
    <cellStyle name="Normální" xfId="0" builtinId="0"/>
    <cellStyle name="Normální 2" xfId="1" xr:uid="{853F83D1-FC47-460A-B267-EF6893D73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428031E1-90B6-4F00-9A5F-9E2D89AEBC2F}"/>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72B6DEFA-8976-4291-89F4-EB7036DAC0C8}"/>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CE417A34-18A8-4B54-AFBB-97B2422AC0CB}"/>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6F08B2C0-24A5-4F88-BCE1-B0CE1E24345B}"/>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36C94B30-4E2E-4D69-906A-5EB67EA37F83}"/>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FF07C0A3-71CF-4F75-B9D0-8B8AD76E69F4}"/>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Investice/Strategick&#233;%20projekty/05_Are&#225;l%20Jedovnick&#225;%204/ITI/SSO%20SAKO/V&#344;/Rozpo&#269;et/SSO%20Jedovnick&#225;%204%20-%20kanalizace/SAKO%20Brno,%20a.s.%20-%20SSO%20Jedovnick&#225;%204_kanalizace_rozpo&#269;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01 - Příp. kanal. dešťové"/>
      <sheetName val="SO 002 - Přip. kanal. splaškové"/>
      <sheetName val="SO 003 - KTÚ"/>
    </sheetNames>
    <sheetDataSet>
      <sheetData sheetId="0">
        <row r="5">
          <cell r="J5" t="str">
            <v>PP-SAKO Brno, a.s. - SSO Jedovnická 4</v>
          </cell>
        </row>
        <row r="7">
          <cell r="AM7">
            <v>43901</v>
          </cell>
        </row>
        <row r="9">
          <cell r="AM9" t="str">
            <v/>
          </cell>
        </row>
        <row r="10">
          <cell r="D10" t="str">
            <v xml:space="preserve"> </v>
          </cell>
          <cell r="AM10" t="str">
            <v/>
          </cell>
        </row>
        <row r="12">
          <cell r="AM12" t="str">
            <v/>
          </cell>
        </row>
        <row r="13">
          <cell r="D13" t="str">
            <v xml:space="preserve"> </v>
          </cell>
          <cell r="AM13" t="str">
            <v/>
          </cell>
        </row>
        <row r="15">
          <cell r="AM15" t="str">
            <v/>
          </cell>
        </row>
        <row r="16">
          <cell r="D16" t="str">
            <v xml:space="preserve"> </v>
          </cell>
          <cell r="AM16" t="str">
            <v/>
          </cell>
        </row>
        <row r="18">
          <cell r="AM18" t="str">
            <v/>
          </cell>
        </row>
        <row r="19">
          <cell r="D19" t="str">
            <v xml:space="preserve"> </v>
          </cell>
          <cell r="AM19" t="str">
            <v/>
          </cell>
        </row>
      </sheetData>
      <sheetData sheetId="1"/>
      <sheetData sheetId="2"/>
      <sheetData sheetId="3"/>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75BD6-727A-45DF-B1A1-ACD43AE8B233}">
  <sheetPr>
    <pageSetUpPr fitToPage="1"/>
  </sheetPr>
  <dimension ref="A2:BA78"/>
  <sheetViews>
    <sheetView showGridLines="0" tabSelected="1" workbookViewId="0">
      <selection activeCell="I66" sqref="I66:AE66"/>
    </sheetView>
  </sheetViews>
  <sheetFormatPr defaultRowHeight="11.25" x14ac:dyDescent="0.2"/>
  <cols>
    <col min="1" max="1" width="1.42578125" style="1" customWidth="1"/>
    <col min="2" max="2" width="3.5703125" style="1" customWidth="1"/>
    <col min="3" max="32" width="2.28515625" style="1" customWidth="1"/>
    <col min="33" max="33" width="2.85546875" style="1" customWidth="1"/>
    <col min="34" max="34" width="27.140625" style="1" customWidth="1"/>
    <col min="35" max="36" width="2.140625" style="1" customWidth="1"/>
    <col min="37" max="37" width="7.140625" style="1" customWidth="1"/>
    <col min="38" max="38" width="2.85546875" style="1" customWidth="1"/>
    <col min="39" max="39" width="11.42578125" style="1" customWidth="1"/>
    <col min="40" max="40" width="6.42578125" style="1" customWidth="1"/>
    <col min="41" max="41" width="3.5703125" style="1" customWidth="1"/>
    <col min="42" max="42" width="13.42578125" style="1" hidden="1" customWidth="1"/>
    <col min="43" max="16384" width="9.140625" style="1"/>
  </cols>
  <sheetData>
    <row r="2" spans="1:42" ht="6.95" customHeight="1" x14ac:dyDescent="0.2">
      <c r="A2" s="45"/>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row>
    <row r="3" spans="1:42" ht="24.95" customHeight="1" x14ac:dyDescent="0.2">
      <c r="A3" s="38"/>
      <c r="C3" s="26" t="s">
        <v>73</v>
      </c>
    </row>
    <row r="4" spans="1:42" ht="12" customHeight="1" x14ac:dyDescent="0.2">
      <c r="A4" s="38"/>
      <c r="C4" s="43" t="s">
        <v>49</v>
      </c>
      <c r="J4" s="253"/>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row>
    <row r="5" spans="1:42" ht="36.950000000000003" customHeight="1" x14ac:dyDescent="0.2">
      <c r="A5" s="38"/>
      <c r="C5" s="42" t="s">
        <v>48</v>
      </c>
      <c r="J5" s="255" t="s">
        <v>72</v>
      </c>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row>
    <row r="6" spans="1:42" ht="12" customHeight="1" x14ac:dyDescent="0.2">
      <c r="A6" s="38"/>
      <c r="C6" s="21" t="s">
        <v>71</v>
      </c>
      <c r="J6" s="40" t="s">
        <v>35</v>
      </c>
      <c r="AJ6" s="21" t="s">
        <v>70</v>
      </c>
      <c r="AM6" s="40" t="s">
        <v>35</v>
      </c>
    </row>
    <row r="7" spans="1:42" ht="12" customHeight="1" x14ac:dyDescent="0.2">
      <c r="A7" s="38"/>
      <c r="C7" s="21" t="s">
        <v>47</v>
      </c>
      <c r="J7" s="40" t="s">
        <v>68</v>
      </c>
      <c r="AJ7" s="21" t="s">
        <v>46</v>
      </c>
      <c r="AM7" s="41">
        <v>43787</v>
      </c>
    </row>
    <row r="8" spans="1:42" ht="14.45" customHeight="1" x14ac:dyDescent="0.2">
      <c r="A8" s="38"/>
    </row>
    <row r="9" spans="1:42" ht="12" customHeight="1" x14ac:dyDescent="0.2">
      <c r="A9" s="38"/>
      <c r="C9" s="21" t="s">
        <v>45</v>
      </c>
      <c r="AJ9" s="21" t="s">
        <v>69</v>
      </c>
      <c r="AM9" s="40" t="s">
        <v>35</v>
      </c>
    </row>
    <row r="10" spans="1:42" ht="18.399999999999999" customHeight="1" x14ac:dyDescent="0.2">
      <c r="A10" s="38"/>
      <c r="D10" s="40" t="s">
        <v>68</v>
      </c>
      <c r="AJ10" s="21" t="s">
        <v>67</v>
      </c>
      <c r="AM10" s="40" t="s">
        <v>35</v>
      </c>
    </row>
    <row r="11" spans="1:42" ht="6.95" customHeight="1" x14ac:dyDescent="0.2">
      <c r="A11" s="38"/>
    </row>
    <row r="12" spans="1:42" ht="12" customHeight="1" x14ac:dyDescent="0.2">
      <c r="A12" s="38"/>
      <c r="C12" s="21" t="s">
        <v>43</v>
      </c>
      <c r="AJ12" s="21" t="s">
        <v>69</v>
      </c>
      <c r="AM12" s="40" t="s">
        <v>35</v>
      </c>
    </row>
    <row r="13" spans="1:42" x14ac:dyDescent="0.2">
      <c r="A13" s="38"/>
      <c r="D13" s="40" t="s">
        <v>68</v>
      </c>
      <c r="AJ13" s="21" t="s">
        <v>67</v>
      </c>
      <c r="AM13" s="40" t="s">
        <v>35</v>
      </c>
    </row>
    <row r="14" spans="1:42" ht="6.95" customHeight="1" x14ac:dyDescent="0.2">
      <c r="A14" s="38"/>
    </row>
    <row r="15" spans="1:42" ht="12" customHeight="1" x14ac:dyDescent="0.2">
      <c r="A15" s="38"/>
      <c r="C15" s="21" t="s">
        <v>44</v>
      </c>
      <c r="AJ15" s="21" t="s">
        <v>69</v>
      </c>
      <c r="AM15" s="40" t="s">
        <v>35</v>
      </c>
    </row>
    <row r="16" spans="1:42" ht="18.399999999999999" customHeight="1" x14ac:dyDescent="0.2">
      <c r="A16" s="38"/>
      <c r="D16" s="40" t="s">
        <v>68</v>
      </c>
      <c r="AJ16" s="21" t="s">
        <v>67</v>
      </c>
      <c r="AM16" s="40" t="s">
        <v>35</v>
      </c>
    </row>
    <row r="17" spans="1:40" ht="6.95" customHeight="1" x14ac:dyDescent="0.2">
      <c r="A17" s="38"/>
    </row>
    <row r="18" spans="1:40" ht="12" customHeight="1" x14ac:dyDescent="0.2">
      <c r="A18" s="38"/>
      <c r="C18" s="21" t="s">
        <v>42</v>
      </c>
      <c r="AJ18" s="21" t="s">
        <v>69</v>
      </c>
      <c r="AM18" s="40" t="s">
        <v>35</v>
      </c>
    </row>
    <row r="19" spans="1:40" ht="18.399999999999999" customHeight="1" x14ac:dyDescent="0.2">
      <c r="A19" s="38"/>
      <c r="D19" s="40" t="s">
        <v>68</v>
      </c>
      <c r="AJ19" s="21" t="s">
        <v>67</v>
      </c>
      <c r="AM19" s="40" t="s">
        <v>35</v>
      </c>
    </row>
    <row r="20" spans="1:40" ht="6.95" customHeight="1" x14ac:dyDescent="0.2">
      <c r="A20" s="38"/>
    </row>
    <row r="21" spans="1:40" ht="12" customHeight="1" x14ac:dyDescent="0.2">
      <c r="A21" s="38"/>
      <c r="C21" s="21" t="s">
        <v>66</v>
      </c>
    </row>
    <row r="22" spans="1:40" ht="16.5" customHeight="1" x14ac:dyDescent="0.2">
      <c r="A22" s="38"/>
      <c r="D22" s="262" t="s">
        <v>35</v>
      </c>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262"/>
      <c r="AG22" s="262"/>
      <c r="AH22" s="262"/>
      <c r="AI22" s="262"/>
      <c r="AJ22" s="262"/>
      <c r="AK22" s="262"/>
      <c r="AL22" s="262"/>
      <c r="AM22" s="262"/>
    </row>
    <row r="23" spans="1:40" ht="6.95" customHeight="1" x14ac:dyDescent="0.2">
      <c r="A23" s="38"/>
    </row>
    <row r="24" spans="1:40" ht="6.95" customHeight="1" x14ac:dyDescent="0.2">
      <c r="A24" s="38"/>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row>
    <row r="25" spans="1:40" ht="14.45" customHeight="1" x14ac:dyDescent="0.2">
      <c r="A25" s="38"/>
      <c r="C25" s="37" t="s">
        <v>65</v>
      </c>
      <c r="AJ25" s="263">
        <f>ROUND(AF56,2)</f>
        <v>0</v>
      </c>
      <c r="AK25" s="254"/>
      <c r="AL25" s="254"/>
      <c r="AM25" s="254"/>
      <c r="AN25" s="254"/>
    </row>
    <row r="26" spans="1:40" ht="14.45" customHeight="1" x14ac:dyDescent="0.2">
      <c r="A26" s="38"/>
      <c r="C26" s="37" t="s">
        <v>64</v>
      </c>
      <c r="AJ26" s="263">
        <f>ROUND(AF76, 2)</f>
        <v>0</v>
      </c>
      <c r="AK26" s="263"/>
      <c r="AL26" s="263"/>
      <c r="AM26" s="263"/>
      <c r="AN26" s="263"/>
    </row>
    <row r="27" spans="1:40" s="2" customFormat="1" ht="6.95" customHeight="1" x14ac:dyDescent="0.25">
      <c r="A27" s="7"/>
    </row>
    <row r="28" spans="1:40" s="2" customFormat="1" ht="25.9" customHeight="1" x14ac:dyDescent="0.25">
      <c r="A28" s="7"/>
      <c r="C28" s="36" t="s">
        <v>63</v>
      </c>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259">
        <f>ROUND(AJ25 + AJ26, 2)</f>
        <v>0</v>
      </c>
      <c r="AK28" s="260"/>
      <c r="AL28" s="260"/>
      <c r="AM28" s="260"/>
      <c r="AN28" s="260"/>
    </row>
    <row r="29" spans="1:40" s="2" customFormat="1" ht="6.95" customHeight="1" x14ac:dyDescent="0.25">
      <c r="A29" s="7"/>
    </row>
    <row r="30" spans="1:40" s="2" customFormat="1" x14ac:dyDescent="0.25">
      <c r="A30" s="7"/>
      <c r="K30" s="261" t="s">
        <v>62</v>
      </c>
      <c r="L30" s="261"/>
      <c r="M30" s="261"/>
      <c r="N30" s="261"/>
      <c r="O30" s="261"/>
      <c r="V30" s="261" t="s">
        <v>61</v>
      </c>
      <c r="W30" s="261"/>
      <c r="X30" s="261"/>
      <c r="Y30" s="261"/>
      <c r="Z30" s="261"/>
      <c r="AA30" s="261"/>
      <c r="AB30" s="261"/>
      <c r="AC30" s="261"/>
      <c r="AD30" s="261"/>
      <c r="AJ30" s="261" t="s">
        <v>60</v>
      </c>
      <c r="AK30" s="261"/>
      <c r="AL30" s="261"/>
      <c r="AM30" s="261"/>
      <c r="AN30" s="261"/>
    </row>
    <row r="31" spans="1:40" s="33" customFormat="1" ht="14.45" customHeight="1" x14ac:dyDescent="0.25">
      <c r="A31" s="34"/>
      <c r="C31" s="21" t="s">
        <v>59</v>
      </c>
      <c r="E31" s="21" t="s">
        <v>58</v>
      </c>
      <c r="K31" s="258">
        <v>0.21</v>
      </c>
      <c r="L31" s="257"/>
      <c r="M31" s="257"/>
      <c r="N31" s="257"/>
      <c r="O31" s="257"/>
      <c r="V31" s="256">
        <f>AJ25</f>
        <v>0</v>
      </c>
      <c r="W31" s="257"/>
      <c r="X31" s="257"/>
      <c r="Y31" s="257"/>
      <c r="Z31" s="257"/>
      <c r="AA31" s="257"/>
      <c r="AB31" s="257"/>
      <c r="AC31" s="257"/>
      <c r="AD31" s="257"/>
      <c r="AJ31" s="256">
        <f>V31*K31</f>
        <v>0</v>
      </c>
      <c r="AK31" s="257"/>
      <c r="AL31" s="257"/>
      <c r="AM31" s="257"/>
      <c r="AN31" s="257"/>
    </row>
    <row r="32" spans="1:40" s="33" customFormat="1" ht="14.45" customHeight="1" x14ac:dyDescent="0.25">
      <c r="A32" s="34"/>
      <c r="E32" s="21" t="s">
        <v>57</v>
      </c>
      <c r="K32" s="258">
        <v>0.15</v>
      </c>
      <c r="L32" s="257"/>
      <c r="M32" s="257"/>
      <c r="N32" s="257"/>
      <c r="O32" s="257"/>
      <c r="V32" s="256">
        <v>0</v>
      </c>
      <c r="W32" s="257"/>
      <c r="X32" s="257"/>
      <c r="Y32" s="257"/>
      <c r="Z32" s="257"/>
      <c r="AA32" s="257"/>
      <c r="AB32" s="257"/>
      <c r="AC32" s="257"/>
      <c r="AD32" s="257"/>
      <c r="AJ32" s="256">
        <v>0</v>
      </c>
      <c r="AK32" s="257"/>
      <c r="AL32" s="257"/>
      <c r="AM32" s="257"/>
      <c r="AN32" s="257"/>
    </row>
    <row r="33" spans="1:42" s="33" customFormat="1" ht="14.45" hidden="1" customHeight="1" x14ac:dyDescent="0.25">
      <c r="A33" s="34"/>
      <c r="E33" s="21" t="s">
        <v>56</v>
      </c>
      <c r="K33" s="258">
        <v>0.21</v>
      </c>
      <c r="L33" s="257"/>
      <c r="M33" s="257"/>
      <c r="N33" s="257"/>
      <c r="O33" s="257"/>
      <c r="V33" s="256" t="e">
        <f>ROUND(#REF! + SUM(#REF!), 2)</f>
        <v>#REF!</v>
      </c>
      <c r="W33" s="257"/>
      <c r="X33" s="257"/>
      <c r="Y33" s="257"/>
      <c r="Z33" s="257"/>
      <c r="AA33" s="257"/>
      <c r="AB33" s="257"/>
      <c r="AC33" s="257"/>
      <c r="AD33" s="257"/>
      <c r="AJ33" s="256">
        <v>0</v>
      </c>
      <c r="AK33" s="257"/>
      <c r="AL33" s="257"/>
      <c r="AM33" s="257"/>
      <c r="AN33" s="257"/>
    </row>
    <row r="34" spans="1:42" s="33" customFormat="1" ht="14.45" hidden="1" customHeight="1" x14ac:dyDescent="0.25">
      <c r="A34" s="34"/>
      <c r="E34" s="21" t="s">
        <v>55</v>
      </c>
      <c r="K34" s="258">
        <v>0.15</v>
      </c>
      <c r="L34" s="257"/>
      <c r="M34" s="257"/>
      <c r="N34" s="257"/>
      <c r="O34" s="257"/>
      <c r="V34" s="256" t="e">
        <f>ROUND(#REF! + SUM(#REF!), 2)</f>
        <v>#REF!</v>
      </c>
      <c r="W34" s="257"/>
      <c r="X34" s="257"/>
      <c r="Y34" s="257"/>
      <c r="Z34" s="257"/>
      <c r="AA34" s="257"/>
      <c r="AB34" s="257"/>
      <c r="AC34" s="257"/>
      <c r="AD34" s="257"/>
      <c r="AJ34" s="256">
        <v>0</v>
      </c>
      <c r="AK34" s="257"/>
      <c r="AL34" s="257"/>
      <c r="AM34" s="257"/>
      <c r="AN34" s="257"/>
    </row>
    <row r="35" spans="1:42" s="33" customFormat="1" ht="14.45" hidden="1" customHeight="1" x14ac:dyDescent="0.25">
      <c r="A35" s="34"/>
      <c r="E35" s="21" t="s">
        <v>54</v>
      </c>
      <c r="K35" s="258">
        <v>0</v>
      </c>
      <c r="L35" s="257"/>
      <c r="M35" s="257"/>
      <c r="N35" s="257"/>
      <c r="O35" s="257"/>
      <c r="V35" s="256" t="e">
        <f>ROUND(#REF! + SUM(#REF!), 2)</f>
        <v>#REF!</v>
      </c>
      <c r="W35" s="257"/>
      <c r="X35" s="257"/>
      <c r="Y35" s="257"/>
      <c r="Z35" s="257"/>
      <c r="AA35" s="257"/>
      <c r="AB35" s="257"/>
      <c r="AC35" s="257"/>
      <c r="AD35" s="257"/>
      <c r="AJ35" s="256">
        <v>0</v>
      </c>
      <c r="AK35" s="257"/>
      <c r="AL35" s="257"/>
      <c r="AM35" s="257"/>
      <c r="AN35" s="257"/>
    </row>
    <row r="36" spans="1:42" s="2" customFormat="1" ht="6.95" customHeight="1" x14ac:dyDescent="0.25">
      <c r="A36" s="7"/>
    </row>
    <row r="37" spans="1:42" s="2" customFormat="1" ht="25.9" customHeight="1" x14ac:dyDescent="0.25">
      <c r="A37" s="7"/>
      <c r="B37" s="29"/>
      <c r="C37" s="32" t="s">
        <v>53</v>
      </c>
      <c r="D37" s="30"/>
      <c r="E37" s="30"/>
      <c r="F37" s="30"/>
      <c r="G37" s="30"/>
      <c r="H37" s="30"/>
      <c r="I37" s="30"/>
      <c r="J37" s="30"/>
      <c r="K37" s="30"/>
      <c r="L37" s="30"/>
      <c r="M37" s="30"/>
      <c r="N37" s="30"/>
      <c r="O37" s="30"/>
      <c r="P37" s="30"/>
      <c r="Q37" s="30"/>
      <c r="R37" s="30"/>
      <c r="S37" s="31" t="s">
        <v>52</v>
      </c>
      <c r="T37" s="30"/>
      <c r="U37" s="30"/>
      <c r="V37" s="30"/>
      <c r="W37" s="281" t="s">
        <v>51</v>
      </c>
      <c r="X37" s="268"/>
      <c r="Y37" s="268"/>
      <c r="Z37" s="268"/>
      <c r="AA37" s="268"/>
      <c r="AB37" s="30"/>
      <c r="AC37" s="30"/>
      <c r="AD37" s="30"/>
      <c r="AE37" s="30"/>
      <c r="AF37" s="30"/>
      <c r="AG37" s="30"/>
      <c r="AH37" s="30"/>
      <c r="AI37" s="30"/>
      <c r="AJ37" s="267">
        <f>SUM(AJ28:AJ35)</f>
        <v>0</v>
      </c>
      <c r="AK37" s="268"/>
      <c r="AL37" s="268"/>
      <c r="AM37" s="268"/>
      <c r="AN37" s="269"/>
      <c r="AO37" s="29"/>
      <c r="AP37" s="29"/>
    </row>
    <row r="38" spans="1:42" s="2" customFormat="1" ht="6.95" customHeight="1" x14ac:dyDescent="0.25">
      <c r="A38" s="7"/>
    </row>
    <row r="39" spans="1:42" s="2" customFormat="1" ht="6.95" customHeight="1" x14ac:dyDescent="0.25">
      <c r="A39" s="4"/>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row>
    <row r="43" spans="1:42" s="2" customFormat="1" ht="6.95" customHeight="1" x14ac:dyDescent="0.25">
      <c r="A43" s="28"/>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row>
    <row r="44" spans="1:42" s="2" customFormat="1" ht="24.95" customHeight="1" x14ac:dyDescent="0.25">
      <c r="A44" s="7"/>
      <c r="B44" s="26" t="s">
        <v>50</v>
      </c>
    </row>
    <row r="45" spans="1:42" s="2" customFormat="1" ht="6.95" customHeight="1" x14ac:dyDescent="0.25">
      <c r="A45" s="7"/>
    </row>
    <row r="46" spans="1:42" s="2" customFormat="1" ht="12" customHeight="1" x14ac:dyDescent="0.25">
      <c r="A46" s="7"/>
      <c r="B46" s="21" t="s">
        <v>49</v>
      </c>
      <c r="K46" s="2">
        <f>J4</f>
        <v>0</v>
      </c>
    </row>
    <row r="47" spans="1:42" s="23" customFormat="1" ht="36.950000000000003" customHeight="1" x14ac:dyDescent="0.25">
      <c r="A47" s="25"/>
      <c r="B47" s="24" t="s">
        <v>48</v>
      </c>
      <c r="K47" s="278" t="str">
        <f>J5</f>
        <v>PP-SAKO Brno, a.s. - SSO Jedovnická 4</v>
      </c>
      <c r="L47" s="279"/>
      <c r="M47" s="279"/>
      <c r="N47" s="279"/>
      <c r="O47" s="279"/>
      <c r="P47" s="279"/>
      <c r="Q47" s="279"/>
      <c r="R47" s="279"/>
      <c r="S47" s="279"/>
      <c r="T47" s="279"/>
      <c r="U47" s="279"/>
      <c r="V47" s="279"/>
      <c r="W47" s="279"/>
      <c r="X47" s="279"/>
      <c r="Y47" s="279"/>
      <c r="Z47" s="279"/>
      <c r="AA47" s="279"/>
      <c r="AB47" s="279"/>
      <c r="AC47" s="279"/>
      <c r="AD47" s="279"/>
      <c r="AE47" s="279"/>
      <c r="AF47" s="279"/>
      <c r="AG47" s="279"/>
      <c r="AH47" s="279"/>
      <c r="AI47" s="279"/>
      <c r="AJ47" s="279"/>
      <c r="AK47" s="279"/>
      <c r="AL47" s="279"/>
      <c r="AM47" s="279"/>
      <c r="AN47" s="279"/>
    </row>
    <row r="48" spans="1:42" s="2" customFormat="1" ht="6.95" customHeight="1" x14ac:dyDescent="0.25">
      <c r="A48" s="7"/>
    </row>
    <row r="49" spans="1:53" s="2" customFormat="1" ht="12" customHeight="1" x14ac:dyDescent="0.25">
      <c r="A49" s="7"/>
      <c r="B49" s="21" t="s">
        <v>47</v>
      </c>
      <c r="K49" s="22" t="str">
        <f>IF(J7="","",J7)</f>
        <v xml:space="preserve"> </v>
      </c>
      <c r="AH49" s="21" t="s">
        <v>46</v>
      </c>
      <c r="AL49" s="277">
        <f>IF(AM7= "","",AM7)</f>
        <v>43787</v>
      </c>
      <c r="AM49" s="277"/>
    </row>
    <row r="50" spans="1:53" s="2" customFormat="1" ht="6.95" customHeight="1" x14ac:dyDescent="0.25">
      <c r="A50" s="7"/>
    </row>
    <row r="51" spans="1:53" s="2" customFormat="1" ht="13.7" customHeight="1" x14ac:dyDescent="0.25">
      <c r="A51" s="7"/>
      <c r="B51" s="21" t="s">
        <v>45</v>
      </c>
      <c r="K51" s="2" t="str">
        <f>IF(D10= "","",D10)</f>
        <v xml:space="preserve"> </v>
      </c>
      <c r="AH51" s="21" t="s">
        <v>44</v>
      </c>
      <c r="AL51" s="270" t="str">
        <f>IF(D16="","",D16)</f>
        <v xml:space="preserve"> </v>
      </c>
      <c r="AM51" s="271"/>
      <c r="AN51" s="271"/>
      <c r="AO51" s="271"/>
    </row>
    <row r="52" spans="1:53" s="2" customFormat="1" ht="13.7" customHeight="1" x14ac:dyDescent="0.25">
      <c r="A52" s="7"/>
      <c r="B52" s="21" t="s">
        <v>43</v>
      </c>
      <c r="K52" s="2" t="str">
        <f>IF(D13="","",D13)</f>
        <v xml:space="preserve"> </v>
      </c>
      <c r="AH52" s="21" t="s">
        <v>42</v>
      </c>
      <c r="AL52" s="270" t="str">
        <f>IF(D19="","",D19)</f>
        <v xml:space="preserve"> </v>
      </c>
      <c r="AM52" s="271"/>
      <c r="AN52" s="271"/>
      <c r="AO52" s="271"/>
    </row>
    <row r="53" spans="1:53" s="2" customFormat="1" ht="10.9" customHeight="1" x14ac:dyDescent="0.25">
      <c r="A53" s="7"/>
    </row>
    <row r="54" spans="1:53" s="2" customFormat="1" ht="21" customHeight="1" x14ac:dyDescent="0.25">
      <c r="A54" s="7"/>
      <c r="B54" s="275" t="s">
        <v>41</v>
      </c>
      <c r="C54" s="273"/>
      <c r="D54" s="273"/>
      <c r="E54" s="273"/>
      <c r="F54" s="273"/>
      <c r="G54" s="20"/>
      <c r="H54" s="272" t="s">
        <v>40</v>
      </c>
      <c r="I54" s="273"/>
      <c r="J54" s="273"/>
      <c r="K54" s="273"/>
      <c r="L54" s="273"/>
      <c r="M54" s="273"/>
      <c r="N54" s="273"/>
      <c r="O54" s="273"/>
      <c r="P54" s="273"/>
      <c r="Q54" s="273"/>
      <c r="R54" s="273"/>
      <c r="S54" s="273"/>
      <c r="T54" s="273"/>
      <c r="U54" s="273"/>
      <c r="V54" s="273"/>
      <c r="W54" s="273"/>
      <c r="X54" s="273"/>
      <c r="Y54" s="273"/>
      <c r="Z54" s="273"/>
      <c r="AA54" s="273"/>
      <c r="AB54" s="273"/>
      <c r="AC54" s="273"/>
      <c r="AD54" s="273"/>
      <c r="AE54" s="273"/>
      <c r="AF54" s="276" t="s">
        <v>39</v>
      </c>
      <c r="AG54" s="273"/>
      <c r="AH54" s="273"/>
      <c r="AI54" s="273"/>
      <c r="AJ54" s="273"/>
      <c r="AK54" s="273"/>
      <c r="AL54" s="273"/>
      <c r="AM54" s="272" t="s">
        <v>38</v>
      </c>
      <c r="AN54" s="273"/>
      <c r="AO54" s="274"/>
      <c r="AP54" s="19" t="s">
        <v>37</v>
      </c>
    </row>
    <row r="55" spans="1:53" s="2" customFormat="1" ht="10.9" customHeight="1" x14ac:dyDescent="0.25">
      <c r="A55" s="7"/>
    </row>
    <row r="56" spans="1:53" s="15" customFormat="1" ht="32.450000000000003" customHeight="1" x14ac:dyDescent="0.25">
      <c r="A56" s="18"/>
      <c r="B56" s="9" t="s">
        <v>36</v>
      </c>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283">
        <f>ROUND(SUM(AF58:AL75),2)</f>
        <v>0</v>
      </c>
      <c r="AG56" s="283"/>
      <c r="AH56" s="283"/>
      <c r="AI56" s="283"/>
      <c r="AJ56" s="283"/>
      <c r="AK56" s="283"/>
      <c r="AL56" s="283"/>
      <c r="AM56" s="280">
        <f>SUM(AM58:AO75)</f>
        <v>0</v>
      </c>
      <c r="AN56" s="280"/>
      <c r="AO56" s="280"/>
      <c r="AP56" s="16" t="s">
        <v>35</v>
      </c>
      <c r="AU56" s="283"/>
      <c r="AV56" s="283"/>
      <c r="AW56" s="283"/>
      <c r="AX56" s="283"/>
      <c r="AY56" s="283"/>
      <c r="AZ56" s="283"/>
      <c r="BA56" s="283"/>
    </row>
    <row r="57" spans="1:53" s="10" customFormat="1" ht="16.5" customHeight="1" x14ac:dyDescent="0.25">
      <c r="A57" s="14"/>
      <c r="B57" s="13"/>
      <c r="C57" s="264" t="s">
        <v>34</v>
      </c>
      <c r="D57" s="264"/>
      <c r="E57" s="264"/>
      <c r="F57" s="264"/>
      <c r="G57" s="264"/>
      <c r="H57" s="12"/>
      <c r="I57" s="264" t="s">
        <v>33</v>
      </c>
      <c r="J57" s="264"/>
      <c r="K57" s="264"/>
      <c r="L57" s="264"/>
      <c r="M57" s="264"/>
      <c r="N57" s="264"/>
      <c r="O57" s="264"/>
      <c r="P57" s="264"/>
      <c r="Q57" s="264"/>
      <c r="R57" s="264"/>
      <c r="S57" s="264"/>
      <c r="T57" s="264"/>
      <c r="U57" s="264"/>
      <c r="V57" s="264"/>
      <c r="W57" s="264"/>
      <c r="X57" s="264"/>
      <c r="Y57" s="264"/>
      <c r="Z57" s="264"/>
      <c r="AA57" s="264"/>
      <c r="AB57" s="264"/>
      <c r="AC57" s="264"/>
      <c r="AD57" s="264"/>
      <c r="AE57" s="264"/>
      <c r="AF57" s="265">
        <f>'SO 000 - V+O náklady'!J30</f>
        <v>0</v>
      </c>
      <c r="AG57" s="266"/>
      <c r="AH57" s="266"/>
      <c r="AI57" s="266"/>
      <c r="AJ57" s="266"/>
      <c r="AK57" s="266"/>
      <c r="AL57" s="266"/>
      <c r="AM57" s="265">
        <f>'SO 000 - V+O náklady'!J41</f>
        <v>0</v>
      </c>
      <c r="AN57" s="265"/>
      <c r="AO57" s="265"/>
      <c r="AP57" s="11"/>
    </row>
    <row r="58" spans="1:53" s="10" customFormat="1" ht="16.5" customHeight="1" x14ac:dyDescent="0.25">
      <c r="A58" s="14"/>
      <c r="B58" s="13"/>
      <c r="C58" s="264" t="s">
        <v>32</v>
      </c>
      <c r="D58" s="264"/>
      <c r="E58" s="264"/>
      <c r="F58" s="264"/>
      <c r="G58" s="264"/>
      <c r="H58" s="12"/>
      <c r="I58" s="264" t="s">
        <v>31</v>
      </c>
      <c r="J58" s="264"/>
      <c r="K58" s="264"/>
      <c r="L58" s="264"/>
      <c r="M58" s="264"/>
      <c r="N58" s="264"/>
      <c r="O58" s="264"/>
      <c r="P58" s="264"/>
      <c r="Q58" s="264"/>
      <c r="R58" s="264"/>
      <c r="S58" s="264"/>
      <c r="T58" s="264"/>
      <c r="U58" s="264"/>
      <c r="V58" s="264"/>
      <c r="W58" s="264"/>
      <c r="X58" s="264"/>
      <c r="Y58" s="264"/>
      <c r="Z58" s="264"/>
      <c r="AA58" s="264"/>
      <c r="AB58" s="264"/>
      <c r="AC58" s="264"/>
      <c r="AD58" s="264"/>
      <c r="AE58" s="264"/>
      <c r="AF58" s="265">
        <f>'SO 001 - Vrátnice'!J32</f>
        <v>0</v>
      </c>
      <c r="AG58" s="266"/>
      <c r="AH58" s="266"/>
      <c r="AI58" s="266"/>
      <c r="AJ58" s="266"/>
      <c r="AK58" s="266"/>
      <c r="AL58" s="266"/>
      <c r="AM58" s="265">
        <f>'SO 001 - Vrátnice'!J41</f>
        <v>0</v>
      </c>
      <c r="AN58" s="265"/>
      <c r="AO58" s="265"/>
      <c r="AP58" s="11" t="s">
        <v>2</v>
      </c>
    </row>
    <row r="59" spans="1:53" s="10" customFormat="1" ht="16.5" customHeight="1" x14ac:dyDescent="0.25">
      <c r="A59" s="14"/>
      <c r="B59" s="13"/>
      <c r="C59" s="264" t="s">
        <v>30</v>
      </c>
      <c r="D59" s="264"/>
      <c r="E59" s="264"/>
      <c r="F59" s="264"/>
      <c r="G59" s="264"/>
      <c r="H59" s="12"/>
      <c r="I59" s="264" t="s">
        <v>29</v>
      </c>
      <c r="J59" s="264"/>
      <c r="K59" s="264"/>
      <c r="L59" s="264"/>
      <c r="M59" s="264"/>
      <c r="N59" s="264"/>
      <c r="O59" s="264"/>
      <c r="P59" s="264"/>
      <c r="Q59" s="264"/>
      <c r="R59" s="264"/>
      <c r="S59" s="264"/>
      <c r="T59" s="264"/>
      <c r="U59" s="264"/>
      <c r="V59" s="264"/>
      <c r="W59" s="264"/>
      <c r="X59" s="264"/>
      <c r="Y59" s="264"/>
      <c r="Z59" s="264"/>
      <c r="AA59" s="264"/>
      <c r="AB59" s="264"/>
      <c r="AC59" s="264"/>
      <c r="AD59" s="264"/>
      <c r="AE59" s="264"/>
      <c r="AF59" s="265">
        <f>'SO 002 - Zpevněne plochy '!J32</f>
        <v>0</v>
      </c>
      <c r="AG59" s="266"/>
      <c r="AH59" s="266"/>
      <c r="AI59" s="266"/>
      <c r="AJ59" s="266"/>
      <c r="AK59" s="266"/>
      <c r="AL59" s="266"/>
      <c r="AM59" s="265">
        <f>'SO 002 - Zpevněne plochy '!J41</f>
        <v>0</v>
      </c>
      <c r="AN59" s="265"/>
      <c r="AO59" s="265"/>
      <c r="AP59" s="11" t="s">
        <v>2</v>
      </c>
    </row>
    <row r="60" spans="1:53" s="10" customFormat="1" ht="16.5" customHeight="1" x14ac:dyDescent="0.25">
      <c r="A60" s="14"/>
      <c r="B60" s="13"/>
      <c r="C60" s="264" t="s">
        <v>28</v>
      </c>
      <c r="D60" s="264"/>
      <c r="E60" s="264"/>
      <c r="F60" s="264"/>
      <c r="G60" s="264"/>
      <c r="H60" s="12"/>
      <c r="I60" s="264" t="s">
        <v>1931</v>
      </c>
      <c r="J60" s="264"/>
      <c r="K60" s="264"/>
      <c r="L60" s="264"/>
      <c r="M60" s="264"/>
      <c r="N60" s="264"/>
      <c r="O60" s="264"/>
      <c r="P60" s="264"/>
      <c r="Q60" s="264"/>
      <c r="R60" s="264"/>
      <c r="S60" s="264"/>
      <c r="T60" s="264"/>
      <c r="U60" s="264"/>
      <c r="V60" s="264"/>
      <c r="W60" s="264"/>
      <c r="X60" s="264"/>
      <c r="Y60" s="264"/>
      <c r="Z60" s="264"/>
      <c r="AA60" s="264"/>
      <c r="AB60" s="264"/>
      <c r="AC60" s="264"/>
      <c r="AD60" s="264"/>
      <c r="AE60" s="264"/>
      <c r="AF60" s="265">
        <f>'SO 003a - Kab. NN TRAFO'!J30</f>
        <v>0</v>
      </c>
      <c r="AG60" s="266"/>
      <c r="AH60" s="266"/>
      <c r="AI60" s="266"/>
      <c r="AJ60" s="266"/>
      <c r="AK60" s="266"/>
      <c r="AL60" s="266"/>
      <c r="AM60" s="265">
        <f>'SO 003a - Kab. NN TRAFO'!J39</f>
        <v>0</v>
      </c>
      <c r="AN60" s="265"/>
      <c r="AO60" s="265"/>
      <c r="AP60" s="11" t="s">
        <v>2</v>
      </c>
    </row>
    <row r="61" spans="1:53" s="10" customFormat="1" ht="16.5" customHeight="1" x14ac:dyDescent="0.25">
      <c r="A61" s="14"/>
      <c r="B61" s="13"/>
      <c r="C61" s="264" t="s">
        <v>27</v>
      </c>
      <c r="D61" s="264"/>
      <c r="E61" s="264"/>
      <c r="F61" s="264"/>
      <c r="G61" s="264"/>
      <c r="H61" s="12"/>
      <c r="I61" s="264" t="s">
        <v>1932</v>
      </c>
      <c r="J61" s="264"/>
      <c r="K61" s="264"/>
      <c r="L61" s="264"/>
      <c r="M61" s="264"/>
      <c r="N61" s="264"/>
      <c r="O61" s="264"/>
      <c r="P61" s="264"/>
      <c r="Q61" s="264"/>
      <c r="R61" s="264"/>
      <c r="S61" s="264"/>
      <c r="T61" s="264"/>
      <c r="U61" s="264"/>
      <c r="V61" s="264"/>
      <c r="W61" s="264"/>
      <c r="X61" s="264"/>
      <c r="Y61" s="264"/>
      <c r="Z61" s="264"/>
      <c r="AA61" s="264"/>
      <c r="AB61" s="264"/>
      <c r="AC61" s="264"/>
      <c r="AD61" s="264"/>
      <c r="AE61" s="264"/>
      <c r="AF61" s="265">
        <f>'SO 003b - Venk. kab. NN'!J30</f>
        <v>0</v>
      </c>
      <c r="AG61" s="266"/>
      <c r="AH61" s="266"/>
      <c r="AI61" s="266"/>
      <c r="AJ61" s="266"/>
      <c r="AK61" s="266"/>
      <c r="AL61" s="266"/>
      <c r="AM61" s="265">
        <f>'SO 003b - Venk. kab. NN'!J39</f>
        <v>0</v>
      </c>
      <c r="AN61" s="265"/>
      <c r="AO61" s="265"/>
      <c r="AP61" s="11" t="s">
        <v>2</v>
      </c>
    </row>
    <row r="62" spans="1:53" s="10" customFormat="1" ht="16.5" customHeight="1" x14ac:dyDescent="0.25">
      <c r="A62" s="14"/>
      <c r="B62" s="13"/>
      <c r="C62" s="264" t="s">
        <v>26</v>
      </c>
      <c r="D62" s="264"/>
      <c r="E62" s="264"/>
      <c r="F62" s="264"/>
      <c r="G62" s="264"/>
      <c r="H62" s="12"/>
      <c r="I62" s="264" t="s">
        <v>1933</v>
      </c>
      <c r="J62" s="264"/>
      <c r="K62" s="264"/>
      <c r="L62" s="264"/>
      <c r="M62" s="264"/>
      <c r="N62" s="264"/>
      <c r="O62" s="264"/>
      <c r="P62" s="264"/>
      <c r="Q62" s="264"/>
      <c r="R62" s="264"/>
      <c r="S62" s="264"/>
      <c r="T62" s="264"/>
      <c r="U62" s="264"/>
      <c r="V62" s="264"/>
      <c r="W62" s="264"/>
      <c r="X62" s="264"/>
      <c r="Y62" s="264"/>
      <c r="Z62" s="264"/>
      <c r="AA62" s="264"/>
      <c r="AB62" s="264"/>
      <c r="AC62" s="264"/>
      <c r="AD62" s="264"/>
      <c r="AE62" s="264"/>
      <c r="AF62" s="265">
        <f>'SO 003c - Venk. kab. VO'!J30</f>
        <v>0</v>
      </c>
      <c r="AG62" s="266"/>
      <c r="AH62" s="266"/>
      <c r="AI62" s="266"/>
      <c r="AJ62" s="266"/>
      <c r="AK62" s="266"/>
      <c r="AL62" s="266"/>
      <c r="AM62" s="265">
        <f>'SO 003c - Venk. kab. VO'!J39</f>
        <v>0</v>
      </c>
      <c r="AN62" s="265"/>
      <c r="AO62" s="265"/>
      <c r="AP62" s="11" t="s">
        <v>2</v>
      </c>
    </row>
    <row r="63" spans="1:53" s="10" customFormat="1" ht="27" customHeight="1" x14ac:dyDescent="0.25">
      <c r="A63" s="14"/>
      <c r="B63" s="13"/>
      <c r="C63" s="264" t="s">
        <v>25</v>
      </c>
      <c r="D63" s="264"/>
      <c r="E63" s="264"/>
      <c r="F63" s="264"/>
      <c r="G63" s="264"/>
      <c r="H63" s="12"/>
      <c r="I63" s="264" t="s">
        <v>1934</v>
      </c>
      <c r="J63" s="264"/>
      <c r="K63" s="264"/>
      <c r="L63" s="264"/>
      <c r="M63" s="264"/>
      <c r="N63" s="264"/>
      <c r="O63" s="264"/>
      <c r="P63" s="264"/>
      <c r="Q63" s="264"/>
      <c r="R63" s="264"/>
      <c r="S63" s="264"/>
      <c r="T63" s="264"/>
      <c r="U63" s="264"/>
      <c r="V63" s="264"/>
      <c r="W63" s="264"/>
      <c r="X63" s="264"/>
      <c r="Y63" s="264"/>
      <c r="Z63" s="264"/>
      <c r="AA63" s="264"/>
      <c r="AB63" s="264"/>
      <c r="AC63" s="264"/>
      <c r="AD63" s="264"/>
      <c r="AE63" s="264"/>
      <c r="AF63" s="265">
        <f>'SO 003c - Venk. kab. VO'!J30</f>
        <v>0</v>
      </c>
      <c r="AG63" s="266"/>
      <c r="AH63" s="266"/>
      <c r="AI63" s="266"/>
      <c r="AJ63" s="266"/>
      <c r="AK63" s="266"/>
      <c r="AL63" s="266"/>
      <c r="AM63" s="265">
        <f>'SO 003c - Venk. kab. VO'!J39</f>
        <v>0</v>
      </c>
      <c r="AN63" s="265"/>
      <c r="AO63" s="265"/>
      <c r="AP63" s="11" t="s">
        <v>2</v>
      </c>
    </row>
    <row r="64" spans="1:53" s="10" customFormat="1" ht="16.5" customHeight="1" x14ac:dyDescent="0.25">
      <c r="A64" s="14"/>
      <c r="B64" s="13"/>
      <c r="C64" s="264" t="s">
        <v>24</v>
      </c>
      <c r="D64" s="264"/>
      <c r="E64" s="264"/>
      <c r="F64" s="264"/>
      <c r="G64" s="264"/>
      <c r="H64" s="12"/>
      <c r="I64" s="264" t="s">
        <v>1935</v>
      </c>
      <c r="J64" s="264"/>
      <c r="K64" s="264"/>
      <c r="L64" s="264"/>
      <c r="M64" s="264"/>
      <c r="N64" s="264"/>
      <c r="O64" s="264"/>
      <c r="P64" s="264"/>
      <c r="Q64" s="264"/>
      <c r="R64" s="264"/>
      <c r="S64" s="264"/>
      <c r="T64" s="264"/>
      <c r="U64" s="264"/>
      <c r="V64" s="264"/>
      <c r="W64" s="264"/>
      <c r="X64" s="264"/>
      <c r="Y64" s="264"/>
      <c r="Z64" s="264"/>
      <c r="AA64" s="264"/>
      <c r="AB64" s="264"/>
      <c r="AC64" s="264"/>
      <c r="AD64" s="264"/>
      <c r="AE64" s="264"/>
      <c r="AF64" s="265">
        <f>'SO 003e - SLP vrátnice'!J34</f>
        <v>0</v>
      </c>
      <c r="AG64" s="266"/>
      <c r="AH64" s="266"/>
      <c r="AI64" s="266"/>
      <c r="AJ64" s="266"/>
      <c r="AK64" s="266"/>
      <c r="AL64" s="266"/>
      <c r="AM64" s="265">
        <f>'SO 003e - SLP vrátnice'!J39</f>
        <v>0</v>
      </c>
      <c r="AN64" s="265"/>
      <c r="AO64" s="265"/>
      <c r="AP64" s="11" t="s">
        <v>2</v>
      </c>
    </row>
    <row r="65" spans="1:42" s="10" customFormat="1" ht="28.5" customHeight="1" x14ac:dyDescent="0.25">
      <c r="A65" s="14"/>
      <c r="B65" s="13"/>
      <c r="C65" s="264" t="s">
        <v>23</v>
      </c>
      <c r="D65" s="264"/>
      <c r="E65" s="264"/>
      <c r="F65" s="264"/>
      <c r="G65" s="264"/>
      <c r="H65" s="12"/>
      <c r="I65" s="264" t="s">
        <v>1936</v>
      </c>
      <c r="J65" s="264"/>
      <c r="K65" s="264"/>
      <c r="L65" s="264"/>
      <c r="M65" s="264"/>
      <c r="N65" s="264"/>
      <c r="O65" s="264"/>
      <c r="P65" s="264"/>
      <c r="Q65" s="264"/>
      <c r="R65" s="264"/>
      <c r="S65" s="264"/>
      <c r="T65" s="264"/>
      <c r="U65" s="264"/>
      <c r="V65" s="264"/>
      <c r="W65" s="264"/>
      <c r="X65" s="264"/>
      <c r="Y65" s="264"/>
      <c r="Z65" s="264"/>
      <c r="AA65" s="264"/>
      <c r="AB65" s="264"/>
      <c r="AC65" s="264"/>
      <c r="AD65" s="264"/>
      <c r="AE65" s="264"/>
      <c r="AF65" s="265">
        <f>'SO 003f - Jímaci vedení'!J30</f>
        <v>0</v>
      </c>
      <c r="AG65" s="266"/>
      <c r="AH65" s="266"/>
      <c r="AI65" s="266"/>
      <c r="AJ65" s="266"/>
      <c r="AK65" s="266"/>
      <c r="AL65" s="266"/>
      <c r="AM65" s="265">
        <f>'SO 003f - Jímaci vedení'!J39</f>
        <v>0</v>
      </c>
      <c r="AN65" s="265"/>
      <c r="AO65" s="265"/>
      <c r="AP65" s="11" t="s">
        <v>2</v>
      </c>
    </row>
    <row r="66" spans="1:42" s="10" customFormat="1" ht="16.5" customHeight="1" x14ac:dyDescent="0.25">
      <c r="A66" s="14"/>
      <c r="B66" s="13"/>
      <c r="C66" s="264" t="s">
        <v>22</v>
      </c>
      <c r="D66" s="264"/>
      <c r="E66" s="264"/>
      <c r="F66" s="264"/>
      <c r="G66" s="264"/>
      <c r="H66" s="12"/>
      <c r="I66" s="264" t="s">
        <v>21</v>
      </c>
      <c r="J66" s="264"/>
      <c r="K66" s="264"/>
      <c r="L66" s="264"/>
      <c r="M66" s="264"/>
      <c r="N66" s="264"/>
      <c r="O66" s="264"/>
      <c r="P66" s="264"/>
      <c r="Q66" s="264"/>
      <c r="R66" s="264"/>
      <c r="S66" s="264"/>
      <c r="T66" s="264"/>
      <c r="U66" s="264"/>
      <c r="V66" s="264"/>
      <c r="W66" s="264"/>
      <c r="X66" s="264"/>
      <c r="Y66" s="264"/>
      <c r="Z66" s="264"/>
      <c r="AA66" s="264"/>
      <c r="AB66" s="264"/>
      <c r="AC66" s="264"/>
      <c r="AD66" s="264"/>
      <c r="AE66" s="264"/>
      <c r="AF66" s="265">
        <f>'SO 004 - Přípojka vody'!J32</f>
        <v>0</v>
      </c>
      <c r="AG66" s="266"/>
      <c r="AH66" s="266"/>
      <c r="AI66" s="266"/>
      <c r="AJ66" s="266"/>
      <c r="AK66" s="266"/>
      <c r="AL66" s="266"/>
      <c r="AM66" s="265">
        <f>'SO 004 - Přípojka vody'!J41</f>
        <v>0</v>
      </c>
      <c r="AN66" s="265"/>
      <c r="AO66" s="265"/>
      <c r="AP66" s="11" t="s">
        <v>2</v>
      </c>
    </row>
    <row r="67" spans="1:42" s="10" customFormat="1" ht="16.5" customHeight="1" x14ac:dyDescent="0.25">
      <c r="A67" s="14"/>
      <c r="B67" s="13"/>
      <c r="C67" s="264" t="s">
        <v>20</v>
      </c>
      <c r="D67" s="264"/>
      <c r="E67" s="264"/>
      <c r="F67" s="264"/>
      <c r="G67" s="264"/>
      <c r="H67" s="12"/>
      <c r="I67" s="264" t="s">
        <v>19</v>
      </c>
      <c r="J67" s="264"/>
      <c r="K67" s="264"/>
      <c r="L67" s="264"/>
      <c r="M67" s="264"/>
      <c r="N67" s="264"/>
      <c r="O67" s="264"/>
      <c r="P67" s="264"/>
      <c r="Q67" s="264"/>
      <c r="R67" s="264"/>
      <c r="S67" s="264"/>
      <c r="T67" s="264"/>
      <c r="U67" s="264"/>
      <c r="V67" s="264"/>
      <c r="W67" s="264"/>
      <c r="X67" s="264"/>
      <c r="Y67" s="264"/>
      <c r="Z67" s="264"/>
      <c r="AA67" s="264"/>
      <c r="AB67" s="264"/>
      <c r="AC67" s="264"/>
      <c r="AD67" s="264"/>
      <c r="AE67" s="264"/>
      <c r="AF67" s="265">
        <f>'SO 005a - Příp. kanal. dešťové'!J32</f>
        <v>0</v>
      </c>
      <c r="AG67" s="266"/>
      <c r="AH67" s="266"/>
      <c r="AI67" s="266"/>
      <c r="AJ67" s="266"/>
      <c r="AK67" s="266"/>
      <c r="AL67" s="266"/>
      <c r="AM67" s="265">
        <f>'SO 005a - Příp. kanal. dešťové'!J41</f>
        <v>0</v>
      </c>
      <c r="AN67" s="265"/>
      <c r="AO67" s="265"/>
      <c r="AP67" s="11" t="s">
        <v>2</v>
      </c>
    </row>
    <row r="68" spans="1:42" s="10" customFormat="1" ht="16.5" customHeight="1" x14ac:dyDescent="0.25">
      <c r="A68" s="14"/>
      <c r="B68" s="13"/>
      <c r="C68" s="264" t="s">
        <v>18</v>
      </c>
      <c r="D68" s="264"/>
      <c r="E68" s="264"/>
      <c r="F68" s="264"/>
      <c r="G68" s="264"/>
      <c r="H68" s="12"/>
      <c r="I68" s="264" t="s">
        <v>17</v>
      </c>
      <c r="J68" s="264"/>
      <c r="K68" s="264"/>
      <c r="L68" s="264"/>
      <c r="M68" s="264"/>
      <c r="N68" s="264"/>
      <c r="O68" s="264"/>
      <c r="P68" s="264"/>
      <c r="Q68" s="264"/>
      <c r="R68" s="264"/>
      <c r="S68" s="264"/>
      <c r="T68" s="264"/>
      <c r="U68" s="264"/>
      <c r="V68" s="264"/>
      <c r="W68" s="264"/>
      <c r="X68" s="264"/>
      <c r="Y68" s="264"/>
      <c r="Z68" s="264"/>
      <c r="AA68" s="264"/>
      <c r="AB68" s="264"/>
      <c r="AC68" s="264"/>
      <c r="AD68" s="264"/>
      <c r="AE68" s="264"/>
      <c r="AF68" s="265">
        <f>'SO 005b - Příp. kanal. splaškov'!J32</f>
        <v>0</v>
      </c>
      <c r="AG68" s="266"/>
      <c r="AH68" s="266"/>
      <c r="AI68" s="266"/>
      <c r="AJ68" s="266"/>
      <c r="AK68" s="266"/>
      <c r="AL68" s="266"/>
      <c r="AM68" s="265">
        <f>'SO 005b - Příp. kanal. splaškov'!J41</f>
        <v>0</v>
      </c>
      <c r="AN68" s="265"/>
      <c r="AO68" s="265"/>
      <c r="AP68" s="11" t="s">
        <v>2</v>
      </c>
    </row>
    <row r="69" spans="1:42" s="10" customFormat="1" ht="16.5" customHeight="1" x14ac:dyDescent="0.25">
      <c r="A69" s="14"/>
      <c r="B69" s="13"/>
      <c r="C69" s="264" t="s">
        <v>16</v>
      </c>
      <c r="D69" s="264"/>
      <c r="E69" s="264"/>
      <c r="F69" s="264"/>
      <c r="G69" s="264"/>
      <c r="H69" s="12"/>
      <c r="I69" s="264" t="s">
        <v>15</v>
      </c>
      <c r="J69" s="264"/>
      <c r="K69" s="264"/>
      <c r="L69" s="264"/>
      <c r="M69" s="264"/>
      <c r="N69" s="264"/>
      <c r="O69" s="264"/>
      <c r="P69" s="264"/>
      <c r="Q69" s="264"/>
      <c r="R69" s="264"/>
      <c r="S69" s="264"/>
      <c r="T69" s="264"/>
      <c r="U69" s="264"/>
      <c r="V69" s="264"/>
      <c r="W69" s="264"/>
      <c r="X69" s="264"/>
      <c r="Y69" s="264"/>
      <c r="Z69" s="264"/>
      <c r="AA69" s="264"/>
      <c r="AB69" s="264"/>
      <c r="AC69" s="264"/>
      <c r="AD69" s="264"/>
      <c r="AE69" s="264"/>
      <c r="AF69" s="265">
        <f>'SO 005c - kanalizace - KTÚ'!J32</f>
        <v>0</v>
      </c>
      <c r="AG69" s="266"/>
      <c r="AH69" s="266"/>
      <c r="AI69" s="266"/>
      <c r="AJ69" s="266"/>
      <c r="AK69" s="266"/>
      <c r="AL69" s="266"/>
      <c r="AM69" s="265">
        <f>'SO 005c - kanalizace - KTÚ'!J41</f>
        <v>0</v>
      </c>
      <c r="AN69" s="265"/>
      <c r="AO69" s="265"/>
      <c r="AP69" s="11" t="s">
        <v>2</v>
      </c>
    </row>
    <row r="70" spans="1:42" s="10" customFormat="1" ht="16.5" customHeight="1" x14ac:dyDescent="0.25">
      <c r="A70" s="14"/>
      <c r="B70" s="13"/>
      <c r="C70" s="264" t="s">
        <v>14</v>
      </c>
      <c r="D70" s="264"/>
      <c r="E70" s="264"/>
      <c r="F70" s="264"/>
      <c r="G70" s="264"/>
      <c r="H70" s="12"/>
      <c r="I70" s="264" t="s">
        <v>13</v>
      </c>
      <c r="J70" s="264"/>
      <c r="K70" s="264"/>
      <c r="L70" s="264"/>
      <c r="M70" s="264"/>
      <c r="N70" s="264"/>
      <c r="O70" s="264"/>
      <c r="P70" s="264"/>
      <c r="Q70" s="264"/>
      <c r="R70" s="264"/>
      <c r="S70" s="264"/>
      <c r="T70" s="264"/>
      <c r="U70" s="264"/>
      <c r="V70" s="264"/>
      <c r="W70" s="264"/>
      <c r="X70" s="264"/>
      <c r="Y70" s="264"/>
      <c r="Z70" s="264"/>
      <c r="AA70" s="264"/>
      <c r="AB70" s="264"/>
      <c r="AC70" s="264"/>
      <c r="AD70" s="264"/>
      <c r="AE70" s="264"/>
      <c r="AF70" s="265">
        <f>'SO 006 - Nájezdová mostní váha'!J32</f>
        <v>0</v>
      </c>
      <c r="AG70" s="266"/>
      <c r="AH70" s="266"/>
      <c r="AI70" s="266"/>
      <c r="AJ70" s="266"/>
      <c r="AK70" s="266"/>
      <c r="AL70" s="266"/>
      <c r="AM70" s="265">
        <f>'SO 006 - Nájezdová mostní váha'!J41</f>
        <v>0</v>
      </c>
      <c r="AN70" s="265"/>
      <c r="AO70" s="265"/>
      <c r="AP70" s="11" t="s">
        <v>2</v>
      </c>
    </row>
    <row r="71" spans="1:42" s="10" customFormat="1" ht="16.5" customHeight="1" x14ac:dyDescent="0.25">
      <c r="A71" s="14"/>
      <c r="B71" s="13"/>
      <c r="C71" s="264" t="s">
        <v>12</v>
      </c>
      <c r="D71" s="264"/>
      <c r="E71" s="264"/>
      <c r="F71" s="264"/>
      <c r="G71" s="264"/>
      <c r="H71" s="12"/>
      <c r="I71" s="264" t="s">
        <v>11</v>
      </c>
      <c r="J71" s="264"/>
      <c r="K71" s="264"/>
      <c r="L71" s="264"/>
      <c r="M71" s="264"/>
      <c r="N71" s="264"/>
      <c r="O71" s="264"/>
      <c r="P71" s="264"/>
      <c r="Q71" s="264"/>
      <c r="R71" s="264"/>
      <c r="S71" s="264"/>
      <c r="T71" s="264"/>
      <c r="U71" s="264"/>
      <c r="V71" s="264"/>
      <c r="W71" s="264"/>
      <c r="X71" s="264"/>
      <c r="Y71" s="264"/>
      <c r="Z71" s="264"/>
      <c r="AA71" s="264"/>
      <c r="AB71" s="264"/>
      <c r="AC71" s="264"/>
      <c r="AD71" s="264"/>
      <c r="AE71" s="264"/>
      <c r="AF71" s="265">
        <f>'SO 007 - Skladovací boxy'!J32</f>
        <v>0</v>
      </c>
      <c r="AG71" s="266"/>
      <c r="AH71" s="266"/>
      <c r="AI71" s="266"/>
      <c r="AJ71" s="266"/>
      <c r="AK71" s="266"/>
      <c r="AL71" s="266"/>
      <c r="AM71" s="265">
        <f>'SO 007 - Skladovací boxy'!J41</f>
        <v>0</v>
      </c>
      <c r="AN71" s="265"/>
      <c r="AO71" s="265"/>
      <c r="AP71" s="11" t="s">
        <v>2</v>
      </c>
    </row>
    <row r="72" spans="1:42" s="10" customFormat="1" ht="16.5" customHeight="1" x14ac:dyDescent="0.25">
      <c r="A72" s="14"/>
      <c r="B72" s="13"/>
      <c r="C72" s="264" t="s">
        <v>10</v>
      </c>
      <c r="D72" s="264"/>
      <c r="E72" s="264"/>
      <c r="F72" s="264"/>
      <c r="G72" s="264"/>
      <c r="H72" s="12"/>
      <c r="I72" s="264" t="s">
        <v>9</v>
      </c>
      <c r="J72" s="264"/>
      <c r="K72" s="264"/>
      <c r="L72" s="264"/>
      <c r="M72" s="264"/>
      <c r="N72" s="264"/>
      <c r="O72" s="264"/>
      <c r="P72" s="264"/>
      <c r="Q72" s="264"/>
      <c r="R72" s="264"/>
      <c r="S72" s="264"/>
      <c r="T72" s="264"/>
      <c r="U72" s="264"/>
      <c r="V72" s="264"/>
      <c r="W72" s="264"/>
      <c r="X72" s="264"/>
      <c r="Y72" s="264"/>
      <c r="Z72" s="264"/>
      <c r="AA72" s="264"/>
      <c r="AB72" s="264"/>
      <c r="AC72" s="264"/>
      <c r="AD72" s="264"/>
      <c r="AE72" s="264"/>
      <c r="AF72" s="265">
        <f>'SO 008 - Ocelový přístřešek'!J32</f>
        <v>0</v>
      </c>
      <c r="AG72" s="266"/>
      <c r="AH72" s="266"/>
      <c r="AI72" s="266"/>
      <c r="AJ72" s="266"/>
      <c r="AK72" s="266"/>
      <c r="AL72" s="266"/>
      <c r="AM72" s="265">
        <f>'SO 008 - Ocelový přístřešek'!J41</f>
        <v>0</v>
      </c>
      <c r="AN72" s="265"/>
      <c r="AO72" s="265"/>
      <c r="AP72" s="11" t="s">
        <v>2</v>
      </c>
    </row>
    <row r="73" spans="1:42" s="10" customFormat="1" ht="16.5" customHeight="1" x14ac:dyDescent="0.25">
      <c r="A73" s="14"/>
      <c r="B73" s="13"/>
      <c r="C73" s="264" t="s">
        <v>8</v>
      </c>
      <c r="D73" s="264"/>
      <c r="E73" s="264"/>
      <c r="F73" s="264"/>
      <c r="G73" s="264"/>
      <c r="H73" s="12"/>
      <c r="I73" s="264" t="s">
        <v>7</v>
      </c>
      <c r="J73" s="264"/>
      <c r="K73" s="264"/>
      <c r="L73" s="264"/>
      <c r="M73" s="264"/>
      <c r="N73" s="264"/>
      <c r="O73" s="264"/>
      <c r="P73" s="264"/>
      <c r="Q73" s="264"/>
      <c r="R73" s="264"/>
      <c r="S73" s="264"/>
      <c r="T73" s="264"/>
      <c r="U73" s="264"/>
      <c r="V73" s="264"/>
      <c r="W73" s="264"/>
      <c r="X73" s="264"/>
      <c r="Y73" s="264"/>
      <c r="Z73" s="264"/>
      <c r="AA73" s="264"/>
      <c r="AB73" s="264"/>
      <c r="AC73" s="264"/>
      <c r="AD73" s="264"/>
      <c r="AE73" s="264"/>
      <c r="AF73" s="265">
        <f>'SO 009 - Oplocení'!J32</f>
        <v>0</v>
      </c>
      <c r="AG73" s="266"/>
      <c r="AH73" s="266"/>
      <c r="AI73" s="266"/>
      <c r="AJ73" s="266"/>
      <c r="AK73" s="266"/>
      <c r="AL73" s="266"/>
      <c r="AM73" s="265">
        <f>'SO 009 - Oplocení'!J41</f>
        <v>0</v>
      </c>
      <c r="AN73" s="265"/>
      <c r="AO73" s="265"/>
      <c r="AP73" s="11" t="s">
        <v>2</v>
      </c>
    </row>
    <row r="74" spans="1:42" s="10" customFormat="1" ht="16.5" customHeight="1" x14ac:dyDescent="0.25">
      <c r="A74" s="14"/>
      <c r="B74" s="13"/>
      <c r="C74" s="264" t="s">
        <v>6</v>
      </c>
      <c r="D74" s="264"/>
      <c r="E74" s="264"/>
      <c r="F74" s="264"/>
      <c r="G74" s="264"/>
      <c r="H74" s="12"/>
      <c r="I74" s="264" t="s">
        <v>5</v>
      </c>
      <c r="J74" s="264"/>
      <c r="K74" s="264"/>
      <c r="L74" s="264"/>
      <c r="M74" s="264"/>
      <c r="N74" s="264"/>
      <c r="O74" s="264"/>
      <c r="P74" s="264"/>
      <c r="Q74" s="264"/>
      <c r="R74" s="264"/>
      <c r="S74" s="264"/>
      <c r="T74" s="264"/>
      <c r="U74" s="264"/>
      <c r="V74" s="264"/>
      <c r="W74" s="264"/>
      <c r="X74" s="264"/>
      <c r="Y74" s="264"/>
      <c r="Z74" s="264"/>
      <c r="AA74" s="264"/>
      <c r="AB74" s="264"/>
      <c r="AC74" s="264"/>
      <c r="AD74" s="264"/>
      <c r="AE74" s="264"/>
      <c r="AF74" s="265">
        <f>'SO 010 - KTÚ'!J32</f>
        <v>0</v>
      </c>
      <c r="AG74" s="266"/>
      <c r="AH74" s="266"/>
      <c r="AI74" s="266"/>
      <c r="AJ74" s="266"/>
      <c r="AK74" s="266"/>
      <c r="AL74" s="266"/>
      <c r="AM74" s="265">
        <f>'SO 010 - KTÚ'!J41</f>
        <v>0</v>
      </c>
      <c r="AN74" s="265"/>
      <c r="AO74" s="265"/>
      <c r="AP74" s="11" t="s">
        <v>2</v>
      </c>
    </row>
    <row r="75" spans="1:42" s="10" customFormat="1" ht="16.5" customHeight="1" x14ac:dyDescent="0.25">
      <c r="A75" s="14"/>
      <c r="B75" s="13"/>
      <c r="C75" s="264" t="s">
        <v>4</v>
      </c>
      <c r="D75" s="264"/>
      <c r="E75" s="264"/>
      <c r="F75" s="264"/>
      <c r="G75" s="264"/>
      <c r="H75" s="12"/>
      <c r="I75" s="264" t="s">
        <v>3</v>
      </c>
      <c r="J75" s="264"/>
      <c r="K75" s="264"/>
      <c r="L75" s="264"/>
      <c r="M75" s="264"/>
      <c r="N75" s="264"/>
      <c r="O75" s="264"/>
      <c r="P75" s="264"/>
      <c r="Q75" s="264"/>
      <c r="R75" s="264"/>
      <c r="S75" s="264"/>
      <c r="T75" s="264"/>
      <c r="U75" s="264"/>
      <c r="V75" s="264"/>
      <c r="W75" s="264"/>
      <c r="X75" s="264"/>
      <c r="Y75" s="264"/>
      <c r="Z75" s="264"/>
      <c r="AA75" s="264"/>
      <c r="AB75" s="264"/>
      <c r="AC75" s="264"/>
      <c r="AD75" s="264"/>
      <c r="AE75" s="264"/>
      <c r="AF75" s="265">
        <f>'SO 011 - Skladovací kontejnery'!J32</f>
        <v>0</v>
      </c>
      <c r="AG75" s="266"/>
      <c r="AH75" s="266"/>
      <c r="AI75" s="266"/>
      <c r="AJ75" s="266"/>
      <c r="AK75" s="266"/>
      <c r="AL75" s="266"/>
      <c r="AM75" s="265">
        <f>'SO 011 - Skladovací kontejnery'!J41</f>
        <v>0</v>
      </c>
      <c r="AN75" s="265"/>
      <c r="AO75" s="265"/>
      <c r="AP75" s="11" t="s">
        <v>2</v>
      </c>
    </row>
    <row r="76" spans="1:42" s="2" customFormat="1" ht="24.75" customHeight="1" x14ac:dyDescent="0.25">
      <c r="A76" s="7"/>
      <c r="B76" s="9" t="s">
        <v>1</v>
      </c>
      <c r="AF76" s="280">
        <v>0</v>
      </c>
      <c r="AG76" s="280"/>
      <c r="AH76" s="280"/>
      <c r="AI76" s="280"/>
      <c r="AJ76" s="280"/>
      <c r="AK76" s="280"/>
      <c r="AL76" s="280"/>
      <c r="AM76" s="280">
        <v>0</v>
      </c>
      <c r="AN76" s="280"/>
      <c r="AO76" s="280"/>
      <c r="AP76" s="8"/>
    </row>
    <row r="77" spans="1:42" s="2" customFormat="1" ht="30" customHeight="1" x14ac:dyDescent="0.25">
      <c r="A77" s="7"/>
      <c r="B77" s="6" t="s">
        <v>0</v>
      </c>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282">
        <f>ROUND(AF56 + AF76, 2)</f>
        <v>0</v>
      </c>
      <c r="AG77" s="282"/>
      <c r="AH77" s="282"/>
      <c r="AI77" s="282"/>
      <c r="AJ77" s="282"/>
      <c r="AK77" s="282"/>
      <c r="AL77" s="282"/>
      <c r="AM77" s="282">
        <f>ROUND(AM56 + AM76, 2)</f>
        <v>0</v>
      </c>
      <c r="AN77" s="282"/>
      <c r="AO77" s="282"/>
      <c r="AP77" s="5"/>
    </row>
    <row r="78" spans="1:42" s="2" customFormat="1" ht="6.95" customHeight="1" x14ac:dyDescent="0.25">
      <c r="A78" s="4"/>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row>
  </sheetData>
  <mergeCells count="117">
    <mergeCell ref="AU56:BA56"/>
    <mergeCell ref="AF64:AL64"/>
    <mergeCell ref="AM64:AO64"/>
    <mergeCell ref="AF65:AL65"/>
    <mergeCell ref="AM65:AO65"/>
    <mergeCell ref="AF57:AL57"/>
    <mergeCell ref="AF56:AL56"/>
    <mergeCell ref="AM58:AO58"/>
    <mergeCell ref="AF58:AL58"/>
    <mergeCell ref="AF59:AL59"/>
    <mergeCell ref="AF62:AL62"/>
    <mergeCell ref="AM62:AO62"/>
    <mergeCell ref="AF63:AL63"/>
    <mergeCell ref="AM63:AO63"/>
    <mergeCell ref="AF77:AL77"/>
    <mergeCell ref="AM77:AO77"/>
    <mergeCell ref="AF66:AL66"/>
    <mergeCell ref="AF70:AL70"/>
    <mergeCell ref="AF71:AL71"/>
    <mergeCell ref="AF72:AL72"/>
    <mergeCell ref="AF73:AL73"/>
    <mergeCell ref="AF74:AL74"/>
    <mergeCell ref="AF75:AL75"/>
    <mergeCell ref="AM75:AO75"/>
    <mergeCell ref="AF76:AL76"/>
    <mergeCell ref="AM76:AO76"/>
    <mergeCell ref="AM74:AO74"/>
    <mergeCell ref="AM71:AO71"/>
    <mergeCell ref="AM66:AO66"/>
    <mergeCell ref="AM70:AO70"/>
    <mergeCell ref="AM72:AO72"/>
    <mergeCell ref="AM68:AO68"/>
    <mergeCell ref="AF67:AL67"/>
    <mergeCell ref="AM67:AO67"/>
    <mergeCell ref="AF69:AL69"/>
    <mergeCell ref="AM69:AO69"/>
    <mergeCell ref="AF68:AL68"/>
    <mergeCell ref="V35:AD35"/>
    <mergeCell ref="W37:AA37"/>
    <mergeCell ref="AL51:AO51"/>
    <mergeCell ref="C73:G73"/>
    <mergeCell ref="C58:G58"/>
    <mergeCell ref="C59:G59"/>
    <mergeCell ref="C66:G66"/>
    <mergeCell ref="C70:G70"/>
    <mergeCell ref="I69:AE69"/>
    <mergeCell ref="C68:G68"/>
    <mergeCell ref="I68:AE68"/>
    <mergeCell ref="I64:AE64"/>
    <mergeCell ref="C65:G65"/>
    <mergeCell ref="I71:AE71"/>
    <mergeCell ref="I72:AE72"/>
    <mergeCell ref="I73:AE73"/>
    <mergeCell ref="AM61:AO61"/>
    <mergeCell ref="AM59:AO59"/>
    <mergeCell ref="C63:G63"/>
    <mergeCell ref="I63:AE63"/>
    <mergeCell ref="C57:G57"/>
    <mergeCell ref="C74:G74"/>
    <mergeCell ref="C75:G75"/>
    <mergeCell ref="AL49:AM49"/>
    <mergeCell ref="I58:AE58"/>
    <mergeCell ref="I59:AE59"/>
    <mergeCell ref="I66:AE66"/>
    <mergeCell ref="I70:AE70"/>
    <mergeCell ref="AJ31:AN31"/>
    <mergeCell ref="K31:O31"/>
    <mergeCell ref="AJ32:AN32"/>
    <mergeCell ref="K32:O32"/>
    <mergeCell ref="V34:AD34"/>
    <mergeCell ref="V33:AD33"/>
    <mergeCell ref="V32:AD32"/>
    <mergeCell ref="C72:G72"/>
    <mergeCell ref="C69:G69"/>
    <mergeCell ref="C62:G62"/>
    <mergeCell ref="C64:G64"/>
    <mergeCell ref="K47:AN47"/>
    <mergeCell ref="C71:G71"/>
    <mergeCell ref="I74:AE74"/>
    <mergeCell ref="I75:AE75"/>
    <mergeCell ref="AM56:AO56"/>
    <mergeCell ref="AM73:AO73"/>
    <mergeCell ref="K35:O35"/>
    <mergeCell ref="AJ25:AN25"/>
    <mergeCell ref="AJ35:AN35"/>
    <mergeCell ref="AJ26:AN26"/>
    <mergeCell ref="I67:AE67"/>
    <mergeCell ref="C60:G60"/>
    <mergeCell ref="I60:AE60"/>
    <mergeCell ref="AF60:AL60"/>
    <mergeCell ref="AM60:AO60"/>
    <mergeCell ref="C61:G61"/>
    <mergeCell ref="I61:AE61"/>
    <mergeCell ref="AF61:AL61"/>
    <mergeCell ref="I65:AE65"/>
    <mergeCell ref="I62:AE62"/>
    <mergeCell ref="AJ37:AN37"/>
    <mergeCell ref="V31:AD31"/>
    <mergeCell ref="AL52:AO52"/>
    <mergeCell ref="AM54:AO54"/>
    <mergeCell ref="B54:F54"/>
    <mergeCell ref="H54:AE54"/>
    <mergeCell ref="AF54:AL54"/>
    <mergeCell ref="AM57:AO57"/>
    <mergeCell ref="C67:G67"/>
    <mergeCell ref="I57:AE57"/>
    <mergeCell ref="J4:AN4"/>
    <mergeCell ref="J5:AN5"/>
    <mergeCell ref="AJ33:AN33"/>
    <mergeCell ref="K33:O33"/>
    <mergeCell ref="AJ34:AN34"/>
    <mergeCell ref="K34:O34"/>
    <mergeCell ref="AJ28:AN28"/>
    <mergeCell ref="K30:O30"/>
    <mergeCell ref="V30:AD30"/>
    <mergeCell ref="AJ30:AN30"/>
    <mergeCell ref="D22:AM22"/>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62DE9C-EFAC-492F-8D18-4FFEFB1B7D71}">
  <sheetPr>
    <pageSetUpPr fitToPage="1"/>
  </sheetPr>
  <dimension ref="B2:BM204"/>
  <sheetViews>
    <sheetView showGridLines="0" workbookViewId="0">
      <selection activeCell="K30" sqref="K30:O30"/>
    </sheetView>
  </sheetViews>
  <sheetFormatPr defaultRowHeight="11.25" x14ac:dyDescent="0.2"/>
  <cols>
    <col min="1" max="1" width="7.140625" style="1" customWidth="1"/>
    <col min="2" max="2" width="1.42578125" style="1" customWidth="1"/>
    <col min="3" max="3" width="3.5703125" style="1" customWidth="1"/>
    <col min="4" max="4" width="3.7109375" style="1" customWidth="1"/>
    <col min="5" max="5" width="14.7109375" style="1" customWidth="1"/>
    <col min="6" max="6" width="43.5703125" style="1" customWidth="1"/>
    <col min="7" max="7" width="6" style="1" customWidth="1"/>
    <col min="8" max="8" width="9.85546875" style="1" customWidth="1"/>
    <col min="9" max="9" width="17.28515625" style="183" customWidth="1"/>
    <col min="10" max="10" width="17.28515625" style="1" customWidth="1"/>
    <col min="11" max="11" width="17.28515625" style="1" hidden="1" customWidth="1"/>
    <col min="12" max="12" width="8" style="1" customWidth="1"/>
    <col min="13" max="13" width="9.28515625" style="1" hidden="1" customWidth="1"/>
    <col min="14" max="14" width="9.140625" style="1"/>
    <col min="15" max="20" width="12.140625" style="1" hidden="1" customWidth="1"/>
    <col min="21" max="21" width="14" style="1" hidden="1" customWidth="1"/>
    <col min="22" max="22" width="10.5703125" style="1" customWidth="1"/>
    <col min="23" max="23" width="14" style="1" customWidth="1"/>
    <col min="24" max="24" width="10.5703125" style="1" customWidth="1"/>
    <col min="25" max="25" width="12.85546875" style="1" customWidth="1"/>
    <col min="26" max="26" width="9.42578125" style="1" customWidth="1"/>
    <col min="27" max="27" width="12.85546875" style="1" customWidth="1"/>
    <col min="28" max="28" width="14" style="1" customWidth="1"/>
    <col min="29" max="29" width="9.42578125" style="1" customWidth="1"/>
    <col min="30" max="30" width="12.85546875" style="1" customWidth="1"/>
    <col min="31" max="31" width="14" style="1" customWidth="1"/>
    <col min="32" max="16384" width="9.140625" style="1"/>
  </cols>
  <sheetData>
    <row r="2" spans="2:46" ht="36.950000000000003" customHeight="1" x14ac:dyDescent="0.2">
      <c r="L2" s="254"/>
      <c r="M2" s="254"/>
      <c r="N2" s="254"/>
      <c r="O2" s="254"/>
      <c r="P2" s="254"/>
      <c r="Q2" s="254"/>
      <c r="R2" s="254"/>
      <c r="S2" s="254"/>
      <c r="T2" s="254"/>
      <c r="U2" s="254"/>
      <c r="V2" s="254"/>
      <c r="AT2" s="40" t="s">
        <v>1383</v>
      </c>
    </row>
    <row r="3" spans="2:46" ht="6.95" customHeight="1" x14ac:dyDescent="0.2">
      <c r="B3" s="45"/>
      <c r="C3" s="44"/>
      <c r="D3" s="44"/>
      <c r="E3" s="44"/>
      <c r="F3" s="44"/>
      <c r="G3" s="44"/>
      <c r="H3" s="44"/>
      <c r="I3" s="241"/>
      <c r="J3" s="44"/>
      <c r="K3" s="44"/>
      <c r="L3" s="38"/>
      <c r="AT3" s="40" t="s">
        <v>266</v>
      </c>
    </row>
    <row r="4" spans="2:46" ht="24.95" customHeight="1" x14ac:dyDescent="0.2">
      <c r="B4" s="38"/>
      <c r="D4" s="26" t="s">
        <v>147</v>
      </c>
      <c r="L4" s="38"/>
      <c r="M4" s="240" t="s">
        <v>480</v>
      </c>
      <c r="AT4" s="40" t="s">
        <v>479</v>
      </c>
    </row>
    <row r="5" spans="2:46" ht="6.95" customHeight="1" x14ac:dyDescent="0.2">
      <c r="B5" s="38"/>
      <c r="L5" s="38"/>
    </row>
    <row r="6" spans="2:46" ht="12" customHeight="1" x14ac:dyDescent="0.2">
      <c r="B6" s="38"/>
      <c r="D6" s="219" t="s">
        <v>48</v>
      </c>
      <c r="L6" s="38"/>
    </row>
    <row r="7" spans="2:46" ht="16.5" customHeight="1" x14ac:dyDescent="0.2">
      <c r="B7" s="38"/>
      <c r="E7" s="287" t="e">
        <f>#REF!</f>
        <v>#REF!</v>
      </c>
      <c r="F7" s="288"/>
      <c r="G7" s="288"/>
      <c r="H7" s="288"/>
      <c r="L7" s="38"/>
    </row>
    <row r="8" spans="2:46" s="2" customFormat="1" ht="12" customHeight="1" x14ac:dyDescent="0.25">
      <c r="B8" s="7"/>
      <c r="D8" s="219" t="s">
        <v>137</v>
      </c>
      <c r="I8" s="213"/>
      <c r="L8" s="7"/>
    </row>
    <row r="9" spans="2:46" s="2" customFormat="1" ht="36.950000000000003" customHeight="1" x14ac:dyDescent="0.25">
      <c r="B9" s="7"/>
      <c r="E9" s="278" t="s">
        <v>1382</v>
      </c>
      <c r="F9" s="271"/>
      <c r="G9" s="271"/>
      <c r="H9" s="271"/>
      <c r="I9" s="213"/>
      <c r="L9" s="7"/>
    </row>
    <row r="10" spans="2:46" s="2" customFormat="1" x14ac:dyDescent="0.25">
      <c r="B10" s="7"/>
      <c r="I10" s="213"/>
      <c r="L10" s="7"/>
    </row>
    <row r="11" spans="2:46" s="2" customFormat="1" ht="12" customHeight="1" x14ac:dyDescent="0.25">
      <c r="B11" s="7"/>
      <c r="D11" s="219" t="s">
        <v>71</v>
      </c>
      <c r="F11" s="117" t="s">
        <v>35</v>
      </c>
      <c r="I11" s="218" t="s">
        <v>70</v>
      </c>
      <c r="J11" s="117" t="s">
        <v>35</v>
      </c>
      <c r="L11" s="7"/>
    </row>
    <row r="12" spans="2:46" s="2" customFormat="1" ht="12" customHeight="1" x14ac:dyDescent="0.25">
      <c r="B12" s="7"/>
      <c r="D12" s="219" t="s">
        <v>47</v>
      </c>
      <c r="F12" s="117" t="s">
        <v>68</v>
      </c>
      <c r="I12" s="218" t="s">
        <v>46</v>
      </c>
      <c r="J12" s="220" t="e">
        <f>#REF!</f>
        <v>#REF!</v>
      </c>
      <c r="L12" s="7"/>
    </row>
    <row r="13" spans="2:46" s="2" customFormat="1" ht="10.9" customHeight="1" x14ac:dyDescent="0.25">
      <c r="B13" s="7"/>
      <c r="I13" s="213"/>
      <c r="L13" s="7"/>
    </row>
    <row r="14" spans="2:46" s="2" customFormat="1" ht="12" customHeight="1" x14ac:dyDescent="0.25">
      <c r="B14" s="7"/>
      <c r="D14" s="219" t="s">
        <v>45</v>
      </c>
      <c r="I14" s="218" t="s">
        <v>69</v>
      </c>
      <c r="J14" s="117" t="e">
        <f>IF(#REF!="","",#REF!)</f>
        <v>#REF!</v>
      </c>
      <c r="L14" s="7"/>
    </row>
    <row r="15" spans="2:46" s="2" customFormat="1" ht="18" customHeight="1" x14ac:dyDescent="0.25">
      <c r="B15" s="7"/>
      <c r="E15" s="117" t="e">
        <f>IF(#REF!="","",#REF!)</f>
        <v>#REF!</v>
      </c>
      <c r="I15" s="218" t="s">
        <v>67</v>
      </c>
      <c r="J15" s="117" t="e">
        <f>IF(#REF!="","",#REF!)</f>
        <v>#REF!</v>
      </c>
      <c r="L15" s="7"/>
    </row>
    <row r="16" spans="2:46" s="2" customFormat="1" ht="6.95" customHeight="1" x14ac:dyDescent="0.25">
      <c r="B16" s="7"/>
      <c r="I16" s="213"/>
      <c r="L16" s="7"/>
    </row>
    <row r="17" spans="2:12" s="2" customFormat="1" ht="12" customHeight="1" x14ac:dyDescent="0.25">
      <c r="B17" s="7"/>
      <c r="D17" s="219" t="s">
        <v>43</v>
      </c>
      <c r="I17" s="218" t="s">
        <v>69</v>
      </c>
      <c r="J17" s="239" t="e">
        <f>#REF!</f>
        <v>#REF!</v>
      </c>
      <c r="L17" s="7"/>
    </row>
    <row r="18" spans="2:12" s="2" customFormat="1" ht="18" customHeight="1" x14ac:dyDescent="0.25">
      <c r="B18" s="7"/>
      <c r="E18" s="289" t="e">
        <f>#REF!</f>
        <v>#REF!</v>
      </c>
      <c r="F18" s="290"/>
      <c r="G18" s="290"/>
      <c r="H18" s="290"/>
      <c r="I18" s="218" t="s">
        <v>67</v>
      </c>
      <c r="J18" s="239" t="e">
        <f>#REF!</f>
        <v>#REF!</v>
      </c>
      <c r="L18" s="7"/>
    </row>
    <row r="19" spans="2:12" s="2" customFormat="1" ht="6.95" customHeight="1" x14ac:dyDescent="0.25">
      <c r="B19" s="7"/>
      <c r="I19" s="213"/>
      <c r="L19" s="7"/>
    </row>
    <row r="20" spans="2:12" s="2" customFormat="1" ht="12" customHeight="1" x14ac:dyDescent="0.25">
      <c r="B20" s="7"/>
      <c r="D20" s="219" t="s">
        <v>44</v>
      </c>
      <c r="I20" s="218" t="s">
        <v>69</v>
      </c>
      <c r="J20" s="117" t="e">
        <f>IF(#REF!="","",#REF!)</f>
        <v>#REF!</v>
      </c>
      <c r="L20" s="7"/>
    </row>
    <row r="21" spans="2:12" s="2" customFormat="1" ht="18" customHeight="1" x14ac:dyDescent="0.25">
      <c r="B21" s="7"/>
      <c r="E21" s="117" t="e">
        <f>IF(#REF!="","",#REF!)</f>
        <v>#REF!</v>
      </c>
      <c r="I21" s="218" t="s">
        <v>67</v>
      </c>
      <c r="J21" s="117" t="e">
        <f>IF(#REF!="","",#REF!)</f>
        <v>#REF!</v>
      </c>
      <c r="L21" s="7"/>
    </row>
    <row r="22" spans="2:12" s="2" customFormat="1" ht="6.95" customHeight="1" x14ac:dyDescent="0.25">
      <c r="B22" s="7"/>
      <c r="I22" s="213"/>
      <c r="L22" s="7"/>
    </row>
    <row r="23" spans="2:12" s="2" customFormat="1" ht="12" customHeight="1" x14ac:dyDescent="0.25">
      <c r="B23" s="7"/>
      <c r="D23" s="219" t="s">
        <v>42</v>
      </c>
      <c r="I23" s="218" t="s">
        <v>69</v>
      </c>
      <c r="J23" s="117" t="e">
        <f>IF(#REF!="","",#REF!)</f>
        <v>#REF!</v>
      </c>
      <c r="L23" s="7"/>
    </row>
    <row r="24" spans="2:12" s="2" customFormat="1" ht="18" customHeight="1" x14ac:dyDescent="0.25">
      <c r="B24" s="7"/>
      <c r="E24" s="117" t="e">
        <f>IF(#REF!="","",#REF!)</f>
        <v>#REF!</v>
      </c>
      <c r="I24" s="218" t="s">
        <v>67</v>
      </c>
      <c r="J24" s="117" t="e">
        <f>IF(#REF!="","",#REF!)</f>
        <v>#REF!</v>
      </c>
      <c r="L24" s="7"/>
    </row>
    <row r="25" spans="2:12" s="2" customFormat="1" ht="6.95" customHeight="1" x14ac:dyDescent="0.25">
      <c r="B25" s="7"/>
      <c r="I25" s="213"/>
      <c r="L25" s="7"/>
    </row>
    <row r="26" spans="2:12" s="2" customFormat="1" ht="12" customHeight="1" x14ac:dyDescent="0.25">
      <c r="B26" s="7"/>
      <c r="D26" s="219" t="s">
        <v>66</v>
      </c>
      <c r="I26" s="213"/>
      <c r="L26" s="7"/>
    </row>
    <row r="27" spans="2:12" s="118" customFormat="1" ht="16.5" customHeight="1" x14ac:dyDescent="0.25">
      <c r="B27" s="181"/>
      <c r="E27" s="291" t="s">
        <v>35</v>
      </c>
      <c r="F27" s="291"/>
      <c r="G27" s="291"/>
      <c r="H27" s="291"/>
      <c r="I27" s="238"/>
      <c r="L27" s="181"/>
    </row>
    <row r="28" spans="2:12" s="2" customFormat="1" ht="6.95" customHeight="1" x14ac:dyDescent="0.25">
      <c r="B28" s="7"/>
      <c r="I28" s="213"/>
      <c r="L28" s="7"/>
    </row>
    <row r="29" spans="2:12" s="2" customFormat="1" ht="6.95" customHeight="1" x14ac:dyDescent="0.25">
      <c r="B29" s="7"/>
      <c r="D29" s="113"/>
      <c r="E29" s="113"/>
      <c r="F29" s="113"/>
      <c r="G29" s="113"/>
      <c r="H29" s="113"/>
      <c r="I29" s="237"/>
      <c r="J29" s="113"/>
      <c r="K29" s="113"/>
      <c r="L29" s="7"/>
    </row>
    <row r="30" spans="2:12" s="2" customFormat="1" ht="25.35" customHeight="1" x14ac:dyDescent="0.25">
      <c r="B30" s="7"/>
      <c r="D30" s="115" t="s">
        <v>63</v>
      </c>
      <c r="I30" s="213"/>
      <c r="J30" s="177">
        <f>ROUND(J136, 2)</f>
        <v>0</v>
      </c>
      <c r="L30" s="7"/>
    </row>
    <row r="31" spans="2:12" s="2" customFormat="1" ht="6.95" customHeight="1" x14ac:dyDescent="0.25">
      <c r="B31" s="7"/>
      <c r="D31" s="113"/>
      <c r="E31" s="113"/>
      <c r="F31" s="113"/>
      <c r="G31" s="113"/>
      <c r="H31" s="113"/>
      <c r="I31" s="237"/>
      <c r="J31" s="113"/>
      <c r="K31" s="113"/>
      <c r="L31" s="7"/>
    </row>
    <row r="32" spans="2:12" s="2" customFormat="1" ht="14.45" customHeight="1" x14ac:dyDescent="0.25">
      <c r="B32" s="7"/>
      <c r="F32" s="235" t="s">
        <v>61</v>
      </c>
      <c r="I32" s="236" t="s">
        <v>62</v>
      </c>
      <c r="J32" s="235" t="s">
        <v>60</v>
      </c>
      <c r="L32" s="7"/>
    </row>
    <row r="33" spans="2:12" s="2" customFormat="1" ht="14.45" customHeight="1" x14ac:dyDescent="0.25">
      <c r="B33" s="7"/>
      <c r="D33" s="21" t="s">
        <v>59</v>
      </c>
      <c r="E33" s="219" t="s">
        <v>58</v>
      </c>
      <c r="F33" s="233">
        <f>ROUND((SUM(BE136:BE203)),  2)</f>
        <v>0</v>
      </c>
      <c r="I33" s="234">
        <v>0.21</v>
      </c>
      <c r="J33" s="233">
        <f>ROUND(((SUM(BE136:BE203))*I33),  2)</f>
        <v>0</v>
      </c>
      <c r="L33" s="7"/>
    </row>
    <row r="34" spans="2:12" s="2" customFormat="1" ht="14.45" customHeight="1" x14ac:dyDescent="0.25">
      <c r="B34" s="7"/>
      <c r="E34" s="219" t="s">
        <v>57</v>
      </c>
      <c r="F34" s="233">
        <f>ROUND((SUM(BF136:BF203)),  2)</f>
        <v>0</v>
      </c>
      <c r="I34" s="234">
        <v>0.15</v>
      </c>
      <c r="J34" s="233">
        <f>ROUND(((SUM(BF136:BF203))*I34),  2)</f>
        <v>0</v>
      </c>
      <c r="L34" s="7"/>
    </row>
    <row r="35" spans="2:12" s="2" customFormat="1" ht="14.45" hidden="1" customHeight="1" x14ac:dyDescent="0.25">
      <c r="B35" s="7"/>
      <c r="E35" s="219" t="s">
        <v>56</v>
      </c>
      <c r="F35" s="233">
        <f>ROUND((SUM(BG136:BG203)),  2)</f>
        <v>0</v>
      </c>
      <c r="I35" s="234">
        <v>0.21</v>
      </c>
      <c r="J35" s="233">
        <f>0</f>
        <v>0</v>
      </c>
      <c r="L35" s="7"/>
    </row>
    <row r="36" spans="2:12" s="2" customFormat="1" ht="14.45" hidden="1" customHeight="1" x14ac:dyDescent="0.25">
      <c r="B36" s="7"/>
      <c r="E36" s="219" t="s">
        <v>55</v>
      </c>
      <c r="F36" s="233">
        <f>ROUND((SUM(BH136:BH203)),  2)</f>
        <v>0</v>
      </c>
      <c r="I36" s="234">
        <v>0.15</v>
      </c>
      <c r="J36" s="233">
        <f>0</f>
        <v>0</v>
      </c>
      <c r="L36" s="7"/>
    </row>
    <row r="37" spans="2:12" s="2" customFormat="1" ht="14.45" hidden="1" customHeight="1" x14ac:dyDescent="0.25">
      <c r="B37" s="7"/>
      <c r="E37" s="219" t="s">
        <v>54</v>
      </c>
      <c r="F37" s="233">
        <f>ROUND((SUM(BI136:BI203)),  2)</f>
        <v>0</v>
      </c>
      <c r="I37" s="234">
        <v>0</v>
      </c>
      <c r="J37" s="233">
        <f>0</f>
        <v>0</v>
      </c>
      <c r="L37" s="7"/>
    </row>
    <row r="38" spans="2:12" s="2" customFormat="1" ht="6.95" customHeight="1" x14ac:dyDescent="0.25">
      <c r="B38" s="7"/>
      <c r="I38" s="213"/>
      <c r="L38" s="7"/>
    </row>
    <row r="39" spans="2:12" s="2" customFormat="1" ht="25.35" customHeight="1" x14ac:dyDescent="0.25">
      <c r="B39" s="7"/>
      <c r="C39" s="5"/>
      <c r="D39" s="107" t="s">
        <v>53</v>
      </c>
      <c r="E39" s="20"/>
      <c r="F39" s="20"/>
      <c r="G39" s="106" t="s">
        <v>52</v>
      </c>
      <c r="H39" s="105" t="s">
        <v>51</v>
      </c>
      <c r="I39" s="232"/>
      <c r="J39" s="179">
        <f>SUM(J30:J37)</f>
        <v>0</v>
      </c>
      <c r="K39" s="103"/>
      <c r="L39" s="7"/>
    </row>
    <row r="40" spans="2:12" s="2" customFormat="1" ht="14.45" customHeight="1" x14ac:dyDescent="0.25">
      <c r="B40" s="7"/>
      <c r="I40" s="213"/>
      <c r="L40" s="7"/>
    </row>
    <row r="41" spans="2:12" ht="14.45" customHeight="1" x14ac:dyDescent="0.2">
      <c r="B41" s="38"/>
      <c r="L41" s="38"/>
    </row>
    <row r="42" spans="2:12" ht="14.45" customHeight="1" x14ac:dyDescent="0.2">
      <c r="B42" s="38"/>
      <c r="L42" s="38"/>
    </row>
    <row r="43" spans="2:12" ht="14.45" customHeight="1" x14ac:dyDescent="0.2">
      <c r="B43" s="38"/>
      <c r="L43" s="38"/>
    </row>
    <row r="44" spans="2:12" ht="14.45" customHeight="1" x14ac:dyDescent="0.2">
      <c r="B44" s="38"/>
      <c r="L44" s="38"/>
    </row>
    <row r="45" spans="2:12" ht="14.45" customHeight="1" x14ac:dyDescent="0.2">
      <c r="B45" s="38"/>
      <c r="L45" s="38"/>
    </row>
    <row r="46" spans="2:12" ht="14.45" customHeight="1" x14ac:dyDescent="0.2">
      <c r="B46" s="38"/>
      <c r="L46" s="38"/>
    </row>
    <row r="47" spans="2:12" ht="14.45" customHeight="1" x14ac:dyDescent="0.2">
      <c r="B47" s="38"/>
      <c r="L47" s="38"/>
    </row>
    <row r="48" spans="2:12" ht="14.45" customHeight="1" x14ac:dyDescent="0.2">
      <c r="B48" s="38"/>
      <c r="L48" s="38"/>
    </row>
    <row r="49" spans="2:12" ht="14.45" customHeight="1" x14ac:dyDescent="0.2">
      <c r="B49" s="38"/>
      <c r="L49" s="38"/>
    </row>
    <row r="50" spans="2:12" s="2" customFormat="1" ht="14.45" customHeight="1" x14ac:dyDescent="0.25">
      <c r="B50" s="7"/>
      <c r="D50" s="231" t="s">
        <v>477</v>
      </c>
      <c r="E50" s="229"/>
      <c r="F50" s="229"/>
      <c r="G50" s="231" t="s">
        <v>476</v>
      </c>
      <c r="H50" s="229"/>
      <c r="I50" s="230"/>
      <c r="J50" s="229"/>
      <c r="K50" s="229"/>
      <c r="L50" s="7"/>
    </row>
    <row r="51" spans="2:12" x14ac:dyDescent="0.2">
      <c r="B51" s="38"/>
      <c r="L51" s="38"/>
    </row>
    <row r="52" spans="2:12" x14ac:dyDescent="0.2">
      <c r="B52" s="38"/>
      <c r="L52" s="38"/>
    </row>
    <row r="53" spans="2:12" x14ac:dyDescent="0.2">
      <c r="B53" s="38"/>
      <c r="L53" s="38"/>
    </row>
    <row r="54" spans="2:12" x14ac:dyDescent="0.2">
      <c r="B54" s="38"/>
      <c r="L54" s="38"/>
    </row>
    <row r="55" spans="2:12" x14ac:dyDescent="0.2">
      <c r="B55" s="38"/>
      <c r="L55" s="38"/>
    </row>
    <row r="56" spans="2:12" x14ac:dyDescent="0.2">
      <c r="B56" s="38"/>
      <c r="L56" s="38"/>
    </row>
    <row r="57" spans="2:12" x14ac:dyDescent="0.2">
      <c r="B57" s="38"/>
      <c r="L57" s="38"/>
    </row>
    <row r="58" spans="2:12" x14ac:dyDescent="0.2">
      <c r="B58" s="38"/>
      <c r="L58" s="38"/>
    </row>
    <row r="59" spans="2:12" x14ac:dyDescent="0.2">
      <c r="B59" s="38"/>
      <c r="L59" s="38"/>
    </row>
    <row r="60" spans="2:12" x14ac:dyDescent="0.2">
      <c r="B60" s="38"/>
      <c r="L60" s="38"/>
    </row>
    <row r="61" spans="2:12" s="2" customFormat="1" ht="12.75" x14ac:dyDescent="0.25">
      <c r="B61" s="7"/>
      <c r="D61" s="227" t="s">
        <v>473</v>
      </c>
      <c r="E61" s="35"/>
      <c r="F61" s="228" t="s">
        <v>472</v>
      </c>
      <c r="G61" s="227" t="s">
        <v>473</v>
      </c>
      <c r="H61" s="35"/>
      <c r="I61" s="226"/>
      <c r="J61" s="225" t="s">
        <v>472</v>
      </c>
      <c r="K61" s="35"/>
      <c r="L61" s="7"/>
    </row>
    <row r="62" spans="2:12" x14ac:dyDescent="0.2">
      <c r="B62" s="38"/>
      <c r="L62" s="38"/>
    </row>
    <row r="63" spans="2:12" x14ac:dyDescent="0.2">
      <c r="B63" s="38"/>
      <c r="L63" s="38"/>
    </row>
    <row r="64" spans="2:12" x14ac:dyDescent="0.2">
      <c r="B64" s="38"/>
      <c r="L64" s="38"/>
    </row>
    <row r="65" spans="2:12" s="2" customFormat="1" ht="12.75" x14ac:dyDescent="0.25">
      <c r="B65" s="7"/>
      <c r="D65" s="231" t="s">
        <v>475</v>
      </c>
      <c r="E65" s="229"/>
      <c r="F65" s="229"/>
      <c r="G65" s="231" t="s">
        <v>474</v>
      </c>
      <c r="H65" s="229"/>
      <c r="I65" s="230"/>
      <c r="J65" s="229"/>
      <c r="K65" s="229"/>
      <c r="L65" s="7"/>
    </row>
    <row r="66" spans="2:12" x14ac:dyDescent="0.2">
      <c r="B66" s="38"/>
      <c r="L66" s="38"/>
    </row>
    <row r="67" spans="2:12" x14ac:dyDescent="0.2">
      <c r="B67" s="38"/>
      <c r="L67" s="38"/>
    </row>
    <row r="68" spans="2:12" x14ac:dyDescent="0.2">
      <c r="B68" s="38"/>
      <c r="L68" s="38"/>
    </row>
    <row r="69" spans="2:12" x14ac:dyDescent="0.2">
      <c r="B69" s="38"/>
      <c r="L69" s="38"/>
    </row>
    <row r="70" spans="2:12" x14ac:dyDescent="0.2">
      <c r="B70" s="38"/>
      <c r="L70" s="38"/>
    </row>
    <row r="71" spans="2:12" x14ac:dyDescent="0.2">
      <c r="B71" s="38"/>
      <c r="L71" s="38"/>
    </row>
    <row r="72" spans="2:12" x14ac:dyDescent="0.2">
      <c r="B72" s="38"/>
      <c r="L72" s="38"/>
    </row>
    <row r="73" spans="2:12" x14ac:dyDescent="0.2">
      <c r="B73" s="38"/>
      <c r="L73" s="38"/>
    </row>
    <row r="74" spans="2:12" x14ac:dyDescent="0.2">
      <c r="B74" s="38"/>
      <c r="L74" s="38"/>
    </row>
    <row r="75" spans="2:12" x14ac:dyDescent="0.2">
      <c r="B75" s="38"/>
      <c r="L75" s="38"/>
    </row>
    <row r="76" spans="2:12" s="2" customFormat="1" ht="12.75" x14ac:dyDescent="0.25">
      <c r="B76" s="7"/>
      <c r="D76" s="227" t="s">
        <v>473</v>
      </c>
      <c r="E76" s="35"/>
      <c r="F76" s="228" t="s">
        <v>472</v>
      </c>
      <c r="G76" s="227" t="s">
        <v>473</v>
      </c>
      <c r="H76" s="35"/>
      <c r="I76" s="226"/>
      <c r="J76" s="225" t="s">
        <v>472</v>
      </c>
      <c r="K76" s="35"/>
      <c r="L76" s="7"/>
    </row>
    <row r="77" spans="2:12" s="2" customFormat="1" ht="14.45" customHeight="1" x14ac:dyDescent="0.25">
      <c r="B77" s="4"/>
      <c r="C77" s="3"/>
      <c r="D77" s="3"/>
      <c r="E77" s="3"/>
      <c r="F77" s="3"/>
      <c r="G77" s="3"/>
      <c r="H77" s="3"/>
      <c r="I77" s="184"/>
      <c r="J77" s="3"/>
      <c r="K77" s="3"/>
      <c r="L77" s="7"/>
    </row>
    <row r="81" spans="2:47" s="2" customFormat="1" ht="6.95" customHeight="1" x14ac:dyDescent="0.25">
      <c r="B81" s="28"/>
      <c r="C81" s="27"/>
      <c r="D81" s="27"/>
      <c r="E81" s="27"/>
      <c r="F81" s="27"/>
      <c r="G81" s="27"/>
      <c r="H81" s="27"/>
      <c r="I81" s="221"/>
      <c r="J81" s="27"/>
      <c r="K81" s="27"/>
      <c r="L81" s="7"/>
    </row>
    <row r="82" spans="2:47" s="2" customFormat="1" ht="24.95" customHeight="1" x14ac:dyDescent="0.25">
      <c r="B82" s="7"/>
      <c r="C82" s="26" t="s">
        <v>144</v>
      </c>
      <c r="I82" s="213"/>
      <c r="L82" s="7"/>
    </row>
    <row r="83" spans="2:47" s="2" customFormat="1" ht="6.95" customHeight="1" x14ac:dyDescent="0.25">
      <c r="B83" s="7"/>
      <c r="I83" s="213"/>
      <c r="L83" s="7"/>
    </row>
    <row r="84" spans="2:47" s="2" customFormat="1" ht="12" customHeight="1" x14ac:dyDescent="0.25">
      <c r="B84" s="7"/>
      <c r="C84" s="219" t="s">
        <v>48</v>
      </c>
      <c r="I84" s="213"/>
      <c r="L84" s="7"/>
    </row>
    <row r="85" spans="2:47" s="2" customFormat="1" ht="16.5" customHeight="1" x14ac:dyDescent="0.25">
      <c r="B85" s="7"/>
      <c r="E85" s="287" t="e">
        <f>E7</f>
        <v>#REF!</v>
      </c>
      <c r="F85" s="288"/>
      <c r="G85" s="288"/>
      <c r="H85" s="288"/>
      <c r="I85" s="213"/>
      <c r="L85" s="7"/>
    </row>
    <row r="86" spans="2:47" s="2" customFormat="1" ht="12" customHeight="1" x14ac:dyDescent="0.25">
      <c r="B86" s="7"/>
      <c r="C86" s="219" t="s">
        <v>137</v>
      </c>
      <c r="I86" s="213"/>
      <c r="L86" s="7"/>
    </row>
    <row r="87" spans="2:47" s="2" customFormat="1" ht="16.5" customHeight="1" x14ac:dyDescent="0.25">
      <c r="B87" s="7"/>
      <c r="E87" s="278" t="str">
        <f>E9</f>
        <v>26-UZ - Jímací vedení a uzemnění pro Vrátnici, Sklady NO, Sklad, Ocelové přístřešky a Váhu</v>
      </c>
      <c r="F87" s="271"/>
      <c r="G87" s="271"/>
      <c r="H87" s="271"/>
      <c r="I87" s="213"/>
      <c r="L87" s="7"/>
    </row>
    <row r="88" spans="2:47" s="2" customFormat="1" ht="6.95" customHeight="1" x14ac:dyDescent="0.25">
      <c r="B88" s="7"/>
      <c r="I88" s="213"/>
      <c r="L88" s="7"/>
    </row>
    <row r="89" spans="2:47" s="2" customFormat="1" ht="12" customHeight="1" x14ac:dyDescent="0.25">
      <c r="B89" s="7"/>
      <c r="C89" s="219" t="s">
        <v>47</v>
      </c>
      <c r="F89" s="117" t="str">
        <f>F12</f>
        <v xml:space="preserve"> </v>
      </c>
      <c r="I89" s="218" t="s">
        <v>46</v>
      </c>
      <c r="J89" s="220" t="e">
        <f>IF(J12="","",J12)</f>
        <v>#REF!</v>
      </c>
      <c r="L89" s="7"/>
    </row>
    <row r="90" spans="2:47" s="2" customFormat="1" ht="6.95" customHeight="1" x14ac:dyDescent="0.25">
      <c r="B90" s="7"/>
      <c r="I90" s="213"/>
      <c r="L90" s="7"/>
    </row>
    <row r="91" spans="2:47" s="2" customFormat="1" ht="27.95" customHeight="1" x14ac:dyDescent="0.25">
      <c r="B91" s="7"/>
      <c r="C91" s="219" t="s">
        <v>45</v>
      </c>
      <c r="F91" s="117" t="e">
        <f>E15</f>
        <v>#REF!</v>
      </c>
      <c r="I91" s="218" t="s">
        <v>44</v>
      </c>
      <c r="J91" s="217" t="e">
        <f>E21</f>
        <v>#REF!</v>
      </c>
      <c r="L91" s="7"/>
    </row>
    <row r="92" spans="2:47" s="2" customFormat="1" ht="27.95" customHeight="1" x14ac:dyDescent="0.25">
      <c r="B92" s="7"/>
      <c r="C92" s="219" t="s">
        <v>43</v>
      </c>
      <c r="F92" s="117" t="e">
        <f>IF(E18="","",E18)</f>
        <v>#REF!</v>
      </c>
      <c r="I92" s="218" t="s">
        <v>42</v>
      </c>
      <c r="J92" s="217" t="e">
        <f>E24</f>
        <v>#REF!</v>
      </c>
      <c r="L92" s="7"/>
    </row>
    <row r="93" spans="2:47" s="2" customFormat="1" ht="10.35" customHeight="1" x14ac:dyDescent="0.25">
      <c r="B93" s="7"/>
      <c r="I93" s="213"/>
      <c r="L93" s="7"/>
    </row>
    <row r="94" spans="2:47" s="2" customFormat="1" ht="29.25" customHeight="1" x14ac:dyDescent="0.25">
      <c r="B94" s="7"/>
      <c r="C94" s="102" t="s">
        <v>143</v>
      </c>
      <c r="D94" s="5"/>
      <c r="E94" s="5"/>
      <c r="F94" s="5"/>
      <c r="G94" s="5"/>
      <c r="H94" s="5"/>
      <c r="I94" s="224"/>
      <c r="J94" s="178" t="s">
        <v>132</v>
      </c>
      <c r="K94" s="5"/>
      <c r="L94" s="7"/>
    </row>
    <row r="95" spans="2:47" s="2" customFormat="1" ht="10.35" customHeight="1" x14ac:dyDescent="0.25">
      <c r="B95" s="7"/>
      <c r="I95" s="213"/>
      <c r="L95" s="7"/>
    </row>
    <row r="96" spans="2:47" s="2" customFormat="1" ht="22.9" customHeight="1" x14ac:dyDescent="0.25">
      <c r="B96" s="7"/>
      <c r="C96" s="89" t="s">
        <v>471</v>
      </c>
      <c r="I96" s="213"/>
      <c r="J96" s="177">
        <f>J136</f>
        <v>0</v>
      </c>
      <c r="L96" s="7"/>
      <c r="AU96" s="40" t="s">
        <v>449</v>
      </c>
    </row>
    <row r="97" spans="2:12" s="95" customFormat="1" ht="24.95" customHeight="1" x14ac:dyDescent="0.25">
      <c r="B97" s="175"/>
      <c r="D97" s="98" t="s">
        <v>176</v>
      </c>
      <c r="E97" s="97"/>
      <c r="F97" s="97"/>
      <c r="G97" s="97"/>
      <c r="H97" s="97"/>
      <c r="I97" s="223"/>
      <c r="J97" s="176">
        <f>J137</f>
        <v>0</v>
      </c>
      <c r="L97" s="175"/>
    </row>
    <row r="98" spans="2:12" s="90" customFormat="1" ht="19.899999999999999" customHeight="1" x14ac:dyDescent="0.25">
      <c r="B98" s="173"/>
      <c r="D98" s="93" t="s">
        <v>1381</v>
      </c>
      <c r="E98" s="92"/>
      <c r="F98" s="92"/>
      <c r="G98" s="92"/>
      <c r="H98" s="92"/>
      <c r="I98" s="222"/>
      <c r="J98" s="174">
        <f>J138</f>
        <v>0</v>
      </c>
      <c r="L98" s="173"/>
    </row>
    <row r="99" spans="2:12" s="90" customFormat="1" ht="19.899999999999999" customHeight="1" x14ac:dyDescent="0.25">
      <c r="B99" s="173"/>
      <c r="D99" s="93" t="s">
        <v>1380</v>
      </c>
      <c r="E99" s="92"/>
      <c r="F99" s="92"/>
      <c r="G99" s="92"/>
      <c r="H99" s="92"/>
      <c r="I99" s="222"/>
      <c r="J99" s="174">
        <f>J142</f>
        <v>0</v>
      </c>
      <c r="L99" s="173"/>
    </row>
    <row r="100" spans="2:12" s="90" customFormat="1" ht="19.899999999999999" customHeight="1" x14ac:dyDescent="0.25">
      <c r="B100" s="173"/>
      <c r="D100" s="93" t="s">
        <v>1379</v>
      </c>
      <c r="E100" s="92"/>
      <c r="F100" s="92"/>
      <c r="G100" s="92"/>
      <c r="H100" s="92"/>
      <c r="I100" s="222"/>
      <c r="J100" s="174">
        <f>J145</f>
        <v>0</v>
      </c>
      <c r="L100" s="173"/>
    </row>
    <row r="101" spans="2:12" s="90" customFormat="1" ht="19.899999999999999" customHeight="1" x14ac:dyDescent="0.25">
      <c r="B101" s="173"/>
      <c r="D101" s="93" t="s">
        <v>1378</v>
      </c>
      <c r="E101" s="92"/>
      <c r="F101" s="92"/>
      <c r="G101" s="92"/>
      <c r="H101" s="92"/>
      <c r="I101" s="222"/>
      <c r="J101" s="174">
        <f>J150</f>
        <v>0</v>
      </c>
      <c r="L101" s="173"/>
    </row>
    <row r="102" spans="2:12" s="90" customFormat="1" ht="19.899999999999999" customHeight="1" x14ac:dyDescent="0.25">
      <c r="B102" s="173"/>
      <c r="D102" s="93" t="s">
        <v>1377</v>
      </c>
      <c r="E102" s="92"/>
      <c r="F102" s="92"/>
      <c r="G102" s="92"/>
      <c r="H102" s="92"/>
      <c r="I102" s="222"/>
      <c r="J102" s="174">
        <f>J155</f>
        <v>0</v>
      </c>
      <c r="L102" s="173"/>
    </row>
    <row r="103" spans="2:12" s="90" customFormat="1" ht="19.899999999999999" customHeight="1" x14ac:dyDescent="0.25">
      <c r="B103" s="173"/>
      <c r="D103" s="93" t="s">
        <v>1376</v>
      </c>
      <c r="E103" s="92"/>
      <c r="F103" s="92"/>
      <c r="G103" s="92"/>
      <c r="H103" s="92"/>
      <c r="I103" s="222"/>
      <c r="J103" s="174">
        <f>J159</f>
        <v>0</v>
      </c>
      <c r="L103" s="173"/>
    </row>
    <row r="104" spans="2:12" s="90" customFormat="1" ht="19.899999999999999" customHeight="1" x14ac:dyDescent="0.25">
      <c r="B104" s="173"/>
      <c r="D104" s="93" t="s">
        <v>468</v>
      </c>
      <c r="E104" s="92"/>
      <c r="F104" s="92"/>
      <c r="G104" s="92"/>
      <c r="H104" s="92"/>
      <c r="I104" s="222"/>
      <c r="J104" s="174">
        <f>J163</f>
        <v>0</v>
      </c>
      <c r="L104" s="173"/>
    </row>
    <row r="105" spans="2:12" s="90" customFormat="1" ht="19.899999999999999" customHeight="1" x14ac:dyDescent="0.25">
      <c r="B105" s="173"/>
      <c r="D105" s="93" t="s">
        <v>1375</v>
      </c>
      <c r="E105" s="92"/>
      <c r="F105" s="92"/>
      <c r="G105" s="92"/>
      <c r="H105" s="92"/>
      <c r="I105" s="222"/>
      <c r="J105" s="174">
        <f>J167</f>
        <v>0</v>
      </c>
      <c r="L105" s="173"/>
    </row>
    <row r="106" spans="2:12" s="90" customFormat="1" ht="19.899999999999999" customHeight="1" x14ac:dyDescent="0.25">
      <c r="B106" s="173"/>
      <c r="D106" s="93" t="s">
        <v>1374</v>
      </c>
      <c r="E106" s="92"/>
      <c r="F106" s="92"/>
      <c r="G106" s="92"/>
      <c r="H106" s="92"/>
      <c r="I106" s="222"/>
      <c r="J106" s="174">
        <f>J171</f>
        <v>0</v>
      </c>
      <c r="L106" s="173"/>
    </row>
    <row r="107" spans="2:12" s="90" customFormat="1" ht="19.899999999999999" customHeight="1" x14ac:dyDescent="0.25">
      <c r="B107" s="173"/>
      <c r="D107" s="93" t="s">
        <v>1373</v>
      </c>
      <c r="E107" s="92"/>
      <c r="F107" s="92"/>
      <c r="G107" s="92"/>
      <c r="H107" s="92"/>
      <c r="I107" s="222"/>
      <c r="J107" s="174">
        <f>J176</f>
        <v>0</v>
      </c>
      <c r="L107" s="173"/>
    </row>
    <row r="108" spans="2:12" s="90" customFormat="1" ht="19.899999999999999" customHeight="1" x14ac:dyDescent="0.25">
      <c r="B108" s="173"/>
      <c r="D108" s="93" t="s">
        <v>467</v>
      </c>
      <c r="E108" s="92"/>
      <c r="F108" s="92"/>
      <c r="G108" s="92"/>
      <c r="H108" s="92"/>
      <c r="I108" s="222"/>
      <c r="J108" s="174">
        <f>J180</f>
        <v>0</v>
      </c>
      <c r="L108" s="173"/>
    </row>
    <row r="109" spans="2:12" s="90" customFormat="1" ht="19.899999999999999" customHeight="1" x14ac:dyDescent="0.25">
      <c r="B109" s="173"/>
      <c r="D109" s="93" t="s">
        <v>792</v>
      </c>
      <c r="E109" s="92"/>
      <c r="F109" s="92"/>
      <c r="G109" s="92"/>
      <c r="H109" s="92"/>
      <c r="I109" s="222"/>
      <c r="J109" s="174">
        <f>J183</f>
        <v>0</v>
      </c>
      <c r="L109" s="173"/>
    </row>
    <row r="110" spans="2:12" s="90" customFormat="1" ht="19.899999999999999" customHeight="1" x14ac:dyDescent="0.25">
      <c r="B110" s="173"/>
      <c r="D110" s="93" t="s">
        <v>466</v>
      </c>
      <c r="E110" s="92"/>
      <c r="F110" s="92"/>
      <c r="G110" s="92"/>
      <c r="H110" s="92"/>
      <c r="I110" s="222"/>
      <c r="J110" s="174">
        <f>J187</f>
        <v>0</v>
      </c>
      <c r="L110" s="173"/>
    </row>
    <row r="111" spans="2:12" s="95" customFormat="1" ht="24.95" customHeight="1" x14ac:dyDescent="0.25">
      <c r="B111" s="175"/>
      <c r="D111" s="98" t="s">
        <v>465</v>
      </c>
      <c r="E111" s="97"/>
      <c r="F111" s="97"/>
      <c r="G111" s="97"/>
      <c r="H111" s="97"/>
      <c r="I111" s="223"/>
      <c r="J111" s="176">
        <f>J190</f>
        <v>0</v>
      </c>
      <c r="L111" s="175"/>
    </row>
    <row r="112" spans="2:12" s="90" customFormat="1" ht="19.899999999999999" customHeight="1" x14ac:dyDescent="0.25">
      <c r="B112" s="173"/>
      <c r="D112" s="93" t="s">
        <v>1372</v>
      </c>
      <c r="E112" s="92"/>
      <c r="F112" s="92"/>
      <c r="G112" s="92"/>
      <c r="H112" s="92"/>
      <c r="I112" s="222"/>
      <c r="J112" s="174">
        <f>J191</f>
        <v>0</v>
      </c>
      <c r="L112" s="173"/>
    </row>
    <row r="113" spans="2:12" s="95" customFormat="1" ht="24.95" customHeight="1" x14ac:dyDescent="0.25">
      <c r="B113" s="175"/>
      <c r="D113" s="98" t="s">
        <v>459</v>
      </c>
      <c r="E113" s="97"/>
      <c r="F113" s="97"/>
      <c r="G113" s="97"/>
      <c r="H113" s="97"/>
      <c r="I113" s="223"/>
      <c r="J113" s="176">
        <f>J197</f>
        <v>0</v>
      </c>
      <c r="L113" s="175"/>
    </row>
    <row r="114" spans="2:12" s="90" customFormat="1" ht="19.899999999999999" customHeight="1" x14ac:dyDescent="0.25">
      <c r="B114" s="173"/>
      <c r="D114" s="93" t="s">
        <v>458</v>
      </c>
      <c r="E114" s="92"/>
      <c r="F114" s="92"/>
      <c r="G114" s="92"/>
      <c r="H114" s="92"/>
      <c r="I114" s="222"/>
      <c r="J114" s="174">
        <f>J198</f>
        <v>0</v>
      </c>
      <c r="L114" s="173"/>
    </row>
    <row r="115" spans="2:12" s="90" customFormat="1" ht="19.899999999999999" customHeight="1" x14ac:dyDescent="0.25">
      <c r="B115" s="173"/>
      <c r="D115" s="93" t="s">
        <v>457</v>
      </c>
      <c r="E115" s="92"/>
      <c r="F115" s="92"/>
      <c r="G115" s="92"/>
      <c r="H115" s="92"/>
      <c r="I115" s="222"/>
      <c r="J115" s="174">
        <f>J200</f>
        <v>0</v>
      </c>
      <c r="L115" s="173"/>
    </row>
    <row r="116" spans="2:12" s="90" customFormat="1" ht="19.899999999999999" customHeight="1" x14ac:dyDescent="0.25">
      <c r="B116" s="173"/>
      <c r="D116" s="93" t="s">
        <v>456</v>
      </c>
      <c r="E116" s="92"/>
      <c r="F116" s="92"/>
      <c r="G116" s="92"/>
      <c r="H116" s="92"/>
      <c r="I116" s="222"/>
      <c r="J116" s="174">
        <f>J202</f>
        <v>0</v>
      </c>
      <c r="L116" s="173"/>
    </row>
    <row r="117" spans="2:12" s="2" customFormat="1" ht="21.75" customHeight="1" x14ac:dyDescent="0.25">
      <c r="B117" s="7"/>
      <c r="I117" s="213"/>
      <c r="L117" s="7"/>
    </row>
    <row r="118" spans="2:12" s="2" customFormat="1" ht="6.95" customHeight="1" x14ac:dyDescent="0.25">
      <c r="B118" s="4"/>
      <c r="C118" s="3"/>
      <c r="D118" s="3"/>
      <c r="E118" s="3"/>
      <c r="F118" s="3"/>
      <c r="G118" s="3"/>
      <c r="H118" s="3"/>
      <c r="I118" s="184"/>
      <c r="J118" s="3"/>
      <c r="K118" s="3"/>
      <c r="L118" s="7"/>
    </row>
    <row r="122" spans="2:12" s="2" customFormat="1" ht="6.95" customHeight="1" x14ac:dyDescent="0.25">
      <c r="B122" s="28"/>
      <c r="C122" s="27"/>
      <c r="D122" s="27"/>
      <c r="E122" s="27"/>
      <c r="F122" s="27"/>
      <c r="G122" s="27"/>
      <c r="H122" s="27"/>
      <c r="I122" s="221"/>
      <c r="J122" s="27"/>
      <c r="K122" s="27"/>
      <c r="L122" s="7"/>
    </row>
    <row r="123" spans="2:12" s="2" customFormat="1" ht="24.95" customHeight="1" x14ac:dyDescent="0.25">
      <c r="B123" s="7"/>
      <c r="C123" s="26" t="s">
        <v>138</v>
      </c>
      <c r="I123" s="213"/>
      <c r="L123" s="7"/>
    </row>
    <row r="124" spans="2:12" s="2" customFormat="1" ht="6.95" customHeight="1" x14ac:dyDescent="0.25">
      <c r="B124" s="7"/>
      <c r="I124" s="213"/>
      <c r="L124" s="7"/>
    </row>
    <row r="125" spans="2:12" s="2" customFormat="1" ht="12" customHeight="1" x14ac:dyDescent="0.25">
      <c r="B125" s="7"/>
      <c r="C125" s="219" t="s">
        <v>48</v>
      </c>
      <c r="I125" s="213"/>
      <c r="L125" s="7"/>
    </row>
    <row r="126" spans="2:12" s="2" customFormat="1" ht="16.5" customHeight="1" x14ac:dyDescent="0.25">
      <c r="B126" s="7"/>
      <c r="E126" s="287" t="e">
        <f>E7</f>
        <v>#REF!</v>
      </c>
      <c r="F126" s="288"/>
      <c r="G126" s="288"/>
      <c r="H126" s="288"/>
      <c r="I126" s="213"/>
      <c r="L126" s="7"/>
    </row>
    <row r="127" spans="2:12" s="2" customFormat="1" ht="12" customHeight="1" x14ac:dyDescent="0.25">
      <c r="B127" s="7"/>
      <c r="C127" s="219" t="s">
        <v>137</v>
      </c>
      <c r="I127" s="213"/>
      <c r="L127" s="7"/>
    </row>
    <row r="128" spans="2:12" s="2" customFormat="1" ht="16.5" customHeight="1" x14ac:dyDescent="0.25">
      <c r="B128" s="7"/>
      <c r="E128" s="278" t="str">
        <f>E9</f>
        <v>26-UZ - Jímací vedení a uzemnění pro Vrátnici, Sklady NO, Sklad, Ocelové přístřešky a Váhu</v>
      </c>
      <c r="F128" s="271"/>
      <c r="G128" s="271"/>
      <c r="H128" s="271"/>
      <c r="I128" s="213"/>
      <c r="L128" s="7"/>
    </row>
    <row r="129" spans="2:65" s="2" customFormat="1" ht="6.95" customHeight="1" x14ac:dyDescent="0.25">
      <c r="B129" s="7"/>
      <c r="I129" s="213"/>
      <c r="L129" s="7"/>
    </row>
    <row r="130" spans="2:65" s="2" customFormat="1" ht="12" customHeight="1" x14ac:dyDescent="0.25">
      <c r="B130" s="7"/>
      <c r="C130" s="219" t="s">
        <v>47</v>
      </c>
      <c r="F130" s="117" t="str">
        <f>F12</f>
        <v xml:space="preserve"> </v>
      </c>
      <c r="I130" s="218" t="s">
        <v>46</v>
      </c>
      <c r="J130" s="220" t="e">
        <f>IF(J12="","",J12)</f>
        <v>#REF!</v>
      </c>
      <c r="L130" s="7"/>
    </row>
    <row r="131" spans="2:65" s="2" customFormat="1" ht="6.95" customHeight="1" x14ac:dyDescent="0.25">
      <c r="B131" s="7"/>
      <c r="I131" s="213"/>
      <c r="L131" s="7"/>
    </row>
    <row r="132" spans="2:65" s="2" customFormat="1" ht="27.95" customHeight="1" x14ac:dyDescent="0.25">
      <c r="B132" s="7"/>
      <c r="C132" s="219" t="s">
        <v>45</v>
      </c>
      <c r="F132" s="117" t="e">
        <f>E15</f>
        <v>#REF!</v>
      </c>
      <c r="I132" s="218" t="s">
        <v>44</v>
      </c>
      <c r="J132" s="217" t="e">
        <f>E21</f>
        <v>#REF!</v>
      </c>
      <c r="L132" s="7"/>
    </row>
    <row r="133" spans="2:65" s="2" customFormat="1" ht="27.95" customHeight="1" x14ac:dyDescent="0.25">
      <c r="B133" s="7"/>
      <c r="C133" s="219" t="s">
        <v>43</v>
      </c>
      <c r="F133" s="117" t="e">
        <f>IF(E18="","",E18)</f>
        <v>#REF!</v>
      </c>
      <c r="I133" s="218" t="s">
        <v>42</v>
      </c>
      <c r="J133" s="217" t="e">
        <f>E24</f>
        <v>#REF!</v>
      </c>
      <c r="L133" s="7"/>
    </row>
    <row r="134" spans="2:65" s="2" customFormat="1" ht="10.35" customHeight="1" x14ac:dyDescent="0.25">
      <c r="B134" s="7"/>
      <c r="I134" s="213"/>
      <c r="L134" s="7"/>
    </row>
    <row r="135" spans="2:65" s="75" customFormat="1" ht="29.25" customHeight="1" x14ac:dyDescent="0.25">
      <c r="B135" s="166"/>
      <c r="C135" s="79" t="s">
        <v>136</v>
      </c>
      <c r="D135" s="78" t="s">
        <v>37</v>
      </c>
      <c r="E135" s="78" t="s">
        <v>41</v>
      </c>
      <c r="F135" s="78" t="s">
        <v>40</v>
      </c>
      <c r="G135" s="78" t="s">
        <v>135</v>
      </c>
      <c r="H135" s="78" t="s">
        <v>134</v>
      </c>
      <c r="I135" s="216" t="s">
        <v>133</v>
      </c>
      <c r="J135" s="167" t="s">
        <v>132</v>
      </c>
      <c r="K135" s="76" t="s">
        <v>131</v>
      </c>
      <c r="L135" s="166"/>
      <c r="M135" s="165" t="s">
        <v>35</v>
      </c>
      <c r="N135" s="164" t="s">
        <v>59</v>
      </c>
      <c r="O135" s="164" t="s">
        <v>455</v>
      </c>
      <c r="P135" s="164" t="s">
        <v>454</v>
      </c>
      <c r="Q135" s="164" t="s">
        <v>453</v>
      </c>
      <c r="R135" s="164" t="s">
        <v>452</v>
      </c>
      <c r="S135" s="164" t="s">
        <v>451</v>
      </c>
      <c r="T135" s="163" t="s">
        <v>450</v>
      </c>
    </row>
    <row r="136" spans="2:65" s="2" customFormat="1" ht="22.9" customHeight="1" x14ac:dyDescent="0.25">
      <c r="B136" s="7"/>
      <c r="C136" s="9" t="s">
        <v>130</v>
      </c>
      <c r="I136" s="213"/>
      <c r="J136" s="162">
        <f>BK136</f>
        <v>0</v>
      </c>
      <c r="L136" s="7"/>
      <c r="M136" s="161"/>
      <c r="N136" s="113"/>
      <c r="O136" s="113"/>
      <c r="P136" s="160">
        <f>P137+P190+P197</f>
        <v>0</v>
      </c>
      <c r="Q136" s="113"/>
      <c r="R136" s="160">
        <f>R137+R190+R197</f>
        <v>0</v>
      </c>
      <c r="S136" s="113"/>
      <c r="T136" s="159">
        <f>T137+T190+T197</f>
        <v>0</v>
      </c>
      <c r="AT136" s="40" t="s">
        <v>110</v>
      </c>
      <c r="AU136" s="40" t="s">
        <v>449</v>
      </c>
      <c r="BK136" s="158">
        <f>BK137+BK190+BK197</f>
        <v>0</v>
      </c>
    </row>
    <row r="137" spans="2:65" s="66" customFormat="1" ht="25.9" customHeight="1" x14ac:dyDescent="0.2">
      <c r="B137" s="151"/>
      <c r="D137" s="69" t="s">
        <v>110</v>
      </c>
      <c r="E137" s="72" t="s">
        <v>163</v>
      </c>
      <c r="F137" s="72" t="s">
        <v>162</v>
      </c>
      <c r="I137" s="198"/>
      <c r="J137" s="157">
        <f>BK137</f>
        <v>0</v>
      </c>
      <c r="L137" s="151"/>
      <c r="M137" s="150"/>
      <c r="P137" s="149">
        <f>P138+P142+P145+P150+P155+P159+P163+P167+P171+P176+P180+P183+P187</f>
        <v>0</v>
      </c>
      <c r="R137" s="149">
        <f>R138+R142+R145+R150+R155+R159+R163+R167+R171+R176+R180+R183+R187</f>
        <v>0</v>
      </c>
      <c r="T137" s="148">
        <f>T138+T142+T145+T150+T155+T159+T163+T167+T171+T176+T180+T183+T187</f>
        <v>0</v>
      </c>
      <c r="AR137" s="69" t="s">
        <v>266</v>
      </c>
      <c r="AT137" s="147" t="s">
        <v>110</v>
      </c>
      <c r="AU137" s="147" t="s">
        <v>288</v>
      </c>
      <c r="AY137" s="69" t="s">
        <v>265</v>
      </c>
      <c r="BK137" s="146">
        <f>BK138+BK142+BK145+BK150+BK155+BK159+BK163+BK167+BK171+BK176+BK180+BK183+BK187</f>
        <v>0</v>
      </c>
    </row>
    <row r="138" spans="2:65" s="66" customFormat="1" ht="22.9" customHeight="1" x14ac:dyDescent="0.2">
      <c r="B138" s="151"/>
      <c r="D138" s="69" t="s">
        <v>110</v>
      </c>
      <c r="E138" s="68" t="s">
        <v>1371</v>
      </c>
      <c r="F138" s="68" t="s">
        <v>1370</v>
      </c>
      <c r="I138" s="198"/>
      <c r="J138" s="152">
        <f>BK138</f>
        <v>0</v>
      </c>
      <c r="L138" s="151"/>
      <c r="M138" s="150"/>
      <c r="P138" s="149">
        <f>SUM(P139:P141)</f>
        <v>0</v>
      </c>
      <c r="R138" s="149">
        <f>SUM(R139:R141)</f>
        <v>0</v>
      </c>
      <c r="T138" s="148">
        <f>SUM(T139:T141)</f>
        <v>0</v>
      </c>
      <c r="AR138" s="69" t="s">
        <v>266</v>
      </c>
      <c r="AT138" s="147" t="s">
        <v>110</v>
      </c>
      <c r="AU138" s="147" t="s">
        <v>264</v>
      </c>
      <c r="AY138" s="69" t="s">
        <v>265</v>
      </c>
      <c r="BK138" s="146">
        <f>SUM(BK139:BK141)</f>
        <v>0</v>
      </c>
    </row>
    <row r="139" spans="2:65" s="2" customFormat="1" ht="16.5" customHeight="1" x14ac:dyDescent="0.25">
      <c r="B139" s="7"/>
      <c r="C139" s="197" t="s">
        <v>1118</v>
      </c>
      <c r="D139" s="197" t="s">
        <v>78</v>
      </c>
      <c r="E139" s="196" t="s">
        <v>1311</v>
      </c>
      <c r="F139" s="191" t="s">
        <v>1310</v>
      </c>
      <c r="G139" s="195" t="s">
        <v>348</v>
      </c>
      <c r="H139" s="194">
        <v>43</v>
      </c>
      <c r="I139" s="193"/>
      <c r="J139" s="192">
        <f>ROUND(I139*H139,2)</f>
        <v>0</v>
      </c>
      <c r="K139" s="191" t="s">
        <v>282</v>
      </c>
      <c r="L139" s="7"/>
      <c r="M139" s="201" t="s">
        <v>35</v>
      </c>
      <c r="N139" s="171" t="s">
        <v>58</v>
      </c>
      <c r="P139" s="200">
        <f>O139*H139</f>
        <v>0</v>
      </c>
      <c r="Q139" s="200">
        <v>0</v>
      </c>
      <c r="R139" s="200">
        <f>Q139*H139</f>
        <v>0</v>
      </c>
      <c r="S139" s="200">
        <v>0</v>
      </c>
      <c r="T139" s="199">
        <f>S139*H139</f>
        <v>0</v>
      </c>
      <c r="AR139" s="185" t="s">
        <v>292</v>
      </c>
      <c r="AT139" s="185" t="s">
        <v>78</v>
      </c>
      <c r="AU139" s="185" t="s">
        <v>266</v>
      </c>
      <c r="AY139" s="40" t="s">
        <v>265</v>
      </c>
      <c r="BE139" s="134">
        <f>IF(N139="základní",J139,0)</f>
        <v>0</v>
      </c>
      <c r="BF139" s="134">
        <f>IF(N139="snížená",J139,0)</f>
        <v>0</v>
      </c>
      <c r="BG139" s="134">
        <f>IF(N139="zákl. přenesená",J139,0)</f>
        <v>0</v>
      </c>
      <c r="BH139" s="134">
        <f>IF(N139="sníž. přenesená",J139,0)</f>
        <v>0</v>
      </c>
      <c r="BI139" s="134">
        <f>IF(N139="nulová",J139,0)</f>
        <v>0</v>
      </c>
      <c r="BJ139" s="40" t="s">
        <v>264</v>
      </c>
      <c r="BK139" s="134">
        <f>ROUND(I139*H139,2)</f>
        <v>0</v>
      </c>
      <c r="BL139" s="40" t="s">
        <v>292</v>
      </c>
      <c r="BM139" s="185" t="s">
        <v>1369</v>
      </c>
    </row>
    <row r="140" spans="2:65" s="2" customFormat="1" ht="19.5" x14ac:dyDescent="0.25">
      <c r="B140" s="7"/>
      <c r="D140" s="215" t="s">
        <v>301</v>
      </c>
      <c r="F140" s="214" t="s">
        <v>417</v>
      </c>
      <c r="I140" s="213"/>
      <c r="L140" s="7"/>
      <c r="M140" s="212"/>
      <c r="T140" s="211"/>
      <c r="AT140" s="40" t="s">
        <v>301</v>
      </c>
      <c r="AU140" s="40" t="s">
        <v>266</v>
      </c>
    </row>
    <row r="141" spans="2:65" s="2" customFormat="1" ht="24" customHeight="1" x14ac:dyDescent="0.25">
      <c r="B141" s="7"/>
      <c r="C141" s="210" t="s">
        <v>1368</v>
      </c>
      <c r="D141" s="210" t="s">
        <v>160</v>
      </c>
      <c r="E141" s="209" t="s">
        <v>1367</v>
      </c>
      <c r="F141" s="204" t="s">
        <v>1366</v>
      </c>
      <c r="G141" s="208" t="s">
        <v>339</v>
      </c>
      <c r="H141" s="207">
        <v>43</v>
      </c>
      <c r="I141" s="206"/>
      <c r="J141" s="205">
        <f>ROUND(I141*H141,2)</f>
        <v>0</v>
      </c>
      <c r="K141" s="204" t="s">
        <v>35</v>
      </c>
      <c r="L141" s="155"/>
      <c r="M141" s="203" t="s">
        <v>35</v>
      </c>
      <c r="N141" s="202" t="s">
        <v>58</v>
      </c>
      <c r="P141" s="200">
        <f>O141*H141</f>
        <v>0</v>
      </c>
      <c r="Q141" s="200">
        <v>0</v>
      </c>
      <c r="R141" s="200">
        <f>Q141*H141</f>
        <v>0</v>
      </c>
      <c r="S141" s="200">
        <v>0</v>
      </c>
      <c r="T141" s="199">
        <f>S141*H141</f>
        <v>0</v>
      </c>
      <c r="AR141" s="185" t="s">
        <v>293</v>
      </c>
      <c r="AT141" s="185" t="s">
        <v>160</v>
      </c>
      <c r="AU141" s="185" t="s">
        <v>266</v>
      </c>
      <c r="AY141" s="40" t="s">
        <v>265</v>
      </c>
      <c r="BE141" s="134">
        <f>IF(N141="základní",J141,0)</f>
        <v>0</v>
      </c>
      <c r="BF141" s="134">
        <f>IF(N141="snížená",J141,0)</f>
        <v>0</v>
      </c>
      <c r="BG141" s="134">
        <f>IF(N141="zákl. přenesená",J141,0)</f>
        <v>0</v>
      </c>
      <c r="BH141" s="134">
        <f>IF(N141="sníž. přenesená",J141,0)</f>
        <v>0</v>
      </c>
      <c r="BI141" s="134">
        <f>IF(N141="nulová",J141,0)</f>
        <v>0</v>
      </c>
      <c r="BJ141" s="40" t="s">
        <v>264</v>
      </c>
      <c r="BK141" s="134">
        <f>ROUND(I141*H141,2)</f>
        <v>0</v>
      </c>
      <c r="BL141" s="40" t="s">
        <v>292</v>
      </c>
      <c r="BM141" s="185" t="s">
        <v>1365</v>
      </c>
    </row>
    <row r="142" spans="2:65" s="66" customFormat="1" ht="22.9" customHeight="1" x14ac:dyDescent="0.2">
      <c r="B142" s="151"/>
      <c r="D142" s="69" t="s">
        <v>110</v>
      </c>
      <c r="E142" s="68" t="s">
        <v>1364</v>
      </c>
      <c r="F142" s="68" t="s">
        <v>1359</v>
      </c>
      <c r="I142" s="198"/>
      <c r="J142" s="152">
        <f>BK142</f>
        <v>0</v>
      </c>
      <c r="L142" s="151"/>
      <c r="M142" s="150"/>
      <c r="P142" s="149">
        <f>SUM(P143:P144)</f>
        <v>0</v>
      </c>
      <c r="R142" s="149">
        <f>SUM(R143:R144)</f>
        <v>0</v>
      </c>
      <c r="T142" s="148">
        <f>SUM(T143:T144)</f>
        <v>0</v>
      </c>
      <c r="AR142" s="69" t="s">
        <v>266</v>
      </c>
      <c r="AT142" s="147" t="s">
        <v>110</v>
      </c>
      <c r="AU142" s="147" t="s">
        <v>264</v>
      </c>
      <c r="AY142" s="69" t="s">
        <v>265</v>
      </c>
      <c r="BK142" s="146">
        <f>SUM(BK143:BK144)</f>
        <v>0</v>
      </c>
    </row>
    <row r="143" spans="2:65" s="2" customFormat="1" ht="16.5" customHeight="1" x14ac:dyDescent="0.25">
      <c r="B143" s="7"/>
      <c r="C143" s="197" t="s">
        <v>1218</v>
      </c>
      <c r="D143" s="197" t="s">
        <v>78</v>
      </c>
      <c r="E143" s="196" t="s">
        <v>1363</v>
      </c>
      <c r="F143" s="191" t="s">
        <v>1362</v>
      </c>
      <c r="G143" s="195" t="s">
        <v>348</v>
      </c>
      <c r="H143" s="194">
        <v>14</v>
      </c>
      <c r="I143" s="193"/>
      <c r="J143" s="192">
        <f>ROUND(I143*H143,2)</f>
        <v>0</v>
      </c>
      <c r="K143" s="191" t="s">
        <v>282</v>
      </c>
      <c r="L143" s="7"/>
      <c r="M143" s="201" t="s">
        <v>35</v>
      </c>
      <c r="N143" s="171" t="s">
        <v>58</v>
      </c>
      <c r="P143" s="200">
        <f>O143*H143</f>
        <v>0</v>
      </c>
      <c r="Q143" s="200">
        <v>0</v>
      </c>
      <c r="R143" s="200">
        <f>Q143*H143</f>
        <v>0</v>
      </c>
      <c r="S143" s="200">
        <v>0</v>
      </c>
      <c r="T143" s="199">
        <f>S143*H143</f>
        <v>0</v>
      </c>
      <c r="AR143" s="185" t="s">
        <v>292</v>
      </c>
      <c r="AT143" s="185" t="s">
        <v>78</v>
      </c>
      <c r="AU143" s="185" t="s">
        <v>266</v>
      </c>
      <c r="AY143" s="40" t="s">
        <v>265</v>
      </c>
      <c r="BE143" s="134">
        <f>IF(N143="základní",J143,0)</f>
        <v>0</v>
      </c>
      <c r="BF143" s="134">
        <f>IF(N143="snížená",J143,0)</f>
        <v>0</v>
      </c>
      <c r="BG143" s="134">
        <f>IF(N143="zákl. přenesená",J143,0)</f>
        <v>0</v>
      </c>
      <c r="BH143" s="134">
        <f>IF(N143="sníž. přenesená",J143,0)</f>
        <v>0</v>
      </c>
      <c r="BI143" s="134">
        <f>IF(N143="nulová",J143,0)</f>
        <v>0</v>
      </c>
      <c r="BJ143" s="40" t="s">
        <v>264</v>
      </c>
      <c r="BK143" s="134">
        <f>ROUND(I143*H143,2)</f>
        <v>0</v>
      </c>
      <c r="BL143" s="40" t="s">
        <v>292</v>
      </c>
      <c r="BM143" s="185" t="s">
        <v>1361</v>
      </c>
    </row>
    <row r="144" spans="2:65" s="2" customFormat="1" ht="24" customHeight="1" x14ac:dyDescent="0.25">
      <c r="B144" s="7"/>
      <c r="C144" s="210" t="s">
        <v>1212</v>
      </c>
      <c r="D144" s="210" t="s">
        <v>160</v>
      </c>
      <c r="E144" s="209" t="s">
        <v>1360</v>
      </c>
      <c r="F144" s="204" t="s">
        <v>1359</v>
      </c>
      <c r="G144" s="208" t="s">
        <v>339</v>
      </c>
      <c r="H144" s="207">
        <v>14</v>
      </c>
      <c r="I144" s="206"/>
      <c r="J144" s="205">
        <f>ROUND(I144*H144,2)</f>
        <v>0</v>
      </c>
      <c r="K144" s="204" t="s">
        <v>35</v>
      </c>
      <c r="L144" s="155"/>
      <c r="M144" s="203" t="s">
        <v>35</v>
      </c>
      <c r="N144" s="202" t="s">
        <v>58</v>
      </c>
      <c r="P144" s="200">
        <f>O144*H144</f>
        <v>0</v>
      </c>
      <c r="Q144" s="200">
        <v>0</v>
      </c>
      <c r="R144" s="200">
        <f>Q144*H144</f>
        <v>0</v>
      </c>
      <c r="S144" s="200">
        <v>0</v>
      </c>
      <c r="T144" s="199">
        <f>S144*H144</f>
        <v>0</v>
      </c>
      <c r="AR144" s="185" t="s">
        <v>293</v>
      </c>
      <c r="AT144" s="185" t="s">
        <v>160</v>
      </c>
      <c r="AU144" s="185" t="s">
        <v>266</v>
      </c>
      <c r="AY144" s="40" t="s">
        <v>265</v>
      </c>
      <c r="BE144" s="134">
        <f>IF(N144="základní",J144,0)</f>
        <v>0</v>
      </c>
      <c r="BF144" s="134">
        <f>IF(N144="snížená",J144,0)</f>
        <v>0</v>
      </c>
      <c r="BG144" s="134">
        <f>IF(N144="zákl. přenesená",J144,0)</f>
        <v>0</v>
      </c>
      <c r="BH144" s="134">
        <f>IF(N144="sníž. přenesená",J144,0)</f>
        <v>0</v>
      </c>
      <c r="BI144" s="134">
        <f>IF(N144="nulová",J144,0)</f>
        <v>0</v>
      </c>
      <c r="BJ144" s="40" t="s">
        <v>264</v>
      </c>
      <c r="BK144" s="134">
        <f>ROUND(I144*H144,2)</f>
        <v>0</v>
      </c>
      <c r="BL144" s="40" t="s">
        <v>292</v>
      </c>
      <c r="BM144" s="185" t="s">
        <v>1358</v>
      </c>
    </row>
    <row r="145" spans="2:65" s="66" customFormat="1" ht="22.9" customHeight="1" x14ac:dyDescent="0.2">
      <c r="B145" s="151"/>
      <c r="D145" s="69" t="s">
        <v>110</v>
      </c>
      <c r="E145" s="68" t="s">
        <v>1357</v>
      </c>
      <c r="F145" s="68" t="s">
        <v>1356</v>
      </c>
      <c r="I145" s="198"/>
      <c r="J145" s="152">
        <f>BK145</f>
        <v>0</v>
      </c>
      <c r="L145" s="151"/>
      <c r="M145" s="150"/>
      <c r="P145" s="149">
        <f>SUM(P146:P149)</f>
        <v>0</v>
      </c>
      <c r="R145" s="149">
        <f>SUM(R146:R149)</f>
        <v>0</v>
      </c>
      <c r="T145" s="148">
        <f>SUM(T146:T149)</f>
        <v>0</v>
      </c>
      <c r="AR145" s="69" t="s">
        <v>266</v>
      </c>
      <c r="AT145" s="147" t="s">
        <v>110</v>
      </c>
      <c r="AU145" s="147" t="s">
        <v>264</v>
      </c>
      <c r="AY145" s="69" t="s">
        <v>265</v>
      </c>
      <c r="BK145" s="146">
        <f>SUM(BK146:BK149)</f>
        <v>0</v>
      </c>
    </row>
    <row r="146" spans="2:65" s="2" customFormat="1" ht="24" customHeight="1" x14ac:dyDescent="0.25">
      <c r="B146" s="7"/>
      <c r="C146" s="197" t="s">
        <v>1208</v>
      </c>
      <c r="D146" s="197" t="s">
        <v>78</v>
      </c>
      <c r="E146" s="196" t="s">
        <v>1348</v>
      </c>
      <c r="F146" s="191" t="s">
        <v>1347</v>
      </c>
      <c r="G146" s="195" t="s">
        <v>201</v>
      </c>
      <c r="H146" s="194">
        <v>260</v>
      </c>
      <c r="I146" s="193"/>
      <c r="J146" s="192">
        <f>ROUND(I146*H146,2)</f>
        <v>0</v>
      </c>
      <c r="K146" s="191" t="s">
        <v>282</v>
      </c>
      <c r="L146" s="7"/>
      <c r="M146" s="201" t="s">
        <v>35</v>
      </c>
      <c r="N146" s="171" t="s">
        <v>58</v>
      </c>
      <c r="P146" s="200">
        <f>O146*H146</f>
        <v>0</v>
      </c>
      <c r="Q146" s="200">
        <v>0</v>
      </c>
      <c r="R146" s="200">
        <f>Q146*H146</f>
        <v>0</v>
      </c>
      <c r="S146" s="200">
        <v>0</v>
      </c>
      <c r="T146" s="199">
        <f>S146*H146</f>
        <v>0</v>
      </c>
      <c r="AR146" s="185" t="s">
        <v>292</v>
      </c>
      <c r="AT146" s="185" t="s">
        <v>78</v>
      </c>
      <c r="AU146" s="185" t="s">
        <v>266</v>
      </c>
      <c r="AY146" s="40" t="s">
        <v>265</v>
      </c>
      <c r="BE146" s="134">
        <f>IF(N146="základní",J146,0)</f>
        <v>0</v>
      </c>
      <c r="BF146" s="134">
        <f>IF(N146="snížená",J146,0)</f>
        <v>0</v>
      </c>
      <c r="BG146" s="134">
        <f>IF(N146="zákl. přenesená",J146,0)</f>
        <v>0</v>
      </c>
      <c r="BH146" s="134">
        <f>IF(N146="sníž. přenesená",J146,0)</f>
        <v>0</v>
      </c>
      <c r="BI146" s="134">
        <f>IF(N146="nulová",J146,0)</f>
        <v>0</v>
      </c>
      <c r="BJ146" s="40" t="s">
        <v>264</v>
      </c>
      <c r="BK146" s="134">
        <f>ROUND(I146*H146,2)</f>
        <v>0</v>
      </c>
      <c r="BL146" s="40" t="s">
        <v>292</v>
      </c>
      <c r="BM146" s="185" t="s">
        <v>1355</v>
      </c>
    </row>
    <row r="147" spans="2:65" s="2" customFormat="1" ht="19.5" x14ac:dyDescent="0.25">
      <c r="B147" s="7"/>
      <c r="D147" s="215" t="s">
        <v>301</v>
      </c>
      <c r="F147" s="214" t="s">
        <v>417</v>
      </c>
      <c r="I147" s="213"/>
      <c r="L147" s="7"/>
      <c r="M147" s="212"/>
      <c r="T147" s="211"/>
      <c r="AT147" s="40" t="s">
        <v>301</v>
      </c>
      <c r="AU147" s="40" t="s">
        <v>266</v>
      </c>
    </row>
    <row r="148" spans="2:65" s="2" customFormat="1" ht="24" customHeight="1" x14ac:dyDescent="0.25">
      <c r="B148" s="7"/>
      <c r="C148" s="210" t="s">
        <v>1204</v>
      </c>
      <c r="D148" s="210" t="s">
        <v>160</v>
      </c>
      <c r="E148" s="209" t="s">
        <v>1345</v>
      </c>
      <c r="F148" s="204" t="s">
        <v>1344</v>
      </c>
      <c r="G148" s="208" t="s">
        <v>403</v>
      </c>
      <c r="H148" s="207">
        <v>35.1</v>
      </c>
      <c r="I148" s="206"/>
      <c r="J148" s="205">
        <f>ROUND(I148*H148,2)</f>
        <v>0</v>
      </c>
      <c r="K148" s="204" t="s">
        <v>35</v>
      </c>
      <c r="L148" s="155"/>
      <c r="M148" s="203" t="s">
        <v>35</v>
      </c>
      <c r="N148" s="202" t="s">
        <v>58</v>
      </c>
      <c r="P148" s="200">
        <f>O148*H148</f>
        <v>0</v>
      </c>
      <c r="Q148" s="200">
        <v>0</v>
      </c>
      <c r="R148" s="200">
        <f>Q148*H148</f>
        <v>0</v>
      </c>
      <c r="S148" s="200">
        <v>0</v>
      </c>
      <c r="T148" s="199">
        <f>S148*H148</f>
        <v>0</v>
      </c>
      <c r="AR148" s="185" t="s">
        <v>293</v>
      </c>
      <c r="AT148" s="185" t="s">
        <v>160</v>
      </c>
      <c r="AU148" s="185" t="s">
        <v>266</v>
      </c>
      <c r="AY148" s="40" t="s">
        <v>265</v>
      </c>
      <c r="BE148" s="134">
        <f>IF(N148="základní",J148,0)</f>
        <v>0</v>
      </c>
      <c r="BF148" s="134">
        <f>IF(N148="snížená",J148,0)</f>
        <v>0</v>
      </c>
      <c r="BG148" s="134">
        <f>IF(N148="zákl. přenesená",J148,0)</f>
        <v>0</v>
      </c>
      <c r="BH148" s="134">
        <f>IF(N148="sníž. přenesená",J148,0)</f>
        <v>0</v>
      </c>
      <c r="BI148" s="134">
        <f>IF(N148="nulová",J148,0)</f>
        <v>0</v>
      </c>
      <c r="BJ148" s="40" t="s">
        <v>264</v>
      </c>
      <c r="BK148" s="134">
        <f>ROUND(I148*H148,2)</f>
        <v>0</v>
      </c>
      <c r="BL148" s="40" t="s">
        <v>292</v>
      </c>
      <c r="BM148" s="185" t="s">
        <v>1354</v>
      </c>
    </row>
    <row r="149" spans="2:65" s="2" customFormat="1" ht="36" customHeight="1" x14ac:dyDescent="0.25">
      <c r="B149" s="7"/>
      <c r="C149" s="210" t="s">
        <v>1200</v>
      </c>
      <c r="D149" s="210" t="s">
        <v>160</v>
      </c>
      <c r="E149" s="209" t="s">
        <v>1353</v>
      </c>
      <c r="F149" s="204" t="s">
        <v>1352</v>
      </c>
      <c r="G149" s="208" t="s">
        <v>339</v>
      </c>
      <c r="H149" s="207">
        <v>260</v>
      </c>
      <c r="I149" s="206"/>
      <c r="J149" s="205">
        <f>ROUND(I149*H149,2)</f>
        <v>0</v>
      </c>
      <c r="K149" s="204" t="s">
        <v>35</v>
      </c>
      <c r="L149" s="155"/>
      <c r="M149" s="203" t="s">
        <v>35</v>
      </c>
      <c r="N149" s="202" t="s">
        <v>58</v>
      </c>
      <c r="P149" s="200">
        <f>O149*H149</f>
        <v>0</v>
      </c>
      <c r="Q149" s="200">
        <v>0</v>
      </c>
      <c r="R149" s="200">
        <f>Q149*H149</f>
        <v>0</v>
      </c>
      <c r="S149" s="200">
        <v>0</v>
      </c>
      <c r="T149" s="199">
        <f>S149*H149</f>
        <v>0</v>
      </c>
      <c r="AR149" s="185" t="s">
        <v>293</v>
      </c>
      <c r="AT149" s="185" t="s">
        <v>160</v>
      </c>
      <c r="AU149" s="185" t="s">
        <v>266</v>
      </c>
      <c r="AY149" s="40" t="s">
        <v>265</v>
      </c>
      <c r="BE149" s="134">
        <f>IF(N149="základní",J149,0)</f>
        <v>0</v>
      </c>
      <c r="BF149" s="134">
        <f>IF(N149="snížená",J149,0)</f>
        <v>0</v>
      </c>
      <c r="BG149" s="134">
        <f>IF(N149="zákl. přenesená",J149,0)</f>
        <v>0</v>
      </c>
      <c r="BH149" s="134">
        <f>IF(N149="sníž. přenesená",J149,0)</f>
        <v>0</v>
      </c>
      <c r="BI149" s="134">
        <f>IF(N149="nulová",J149,0)</f>
        <v>0</v>
      </c>
      <c r="BJ149" s="40" t="s">
        <v>264</v>
      </c>
      <c r="BK149" s="134">
        <f>ROUND(I149*H149,2)</f>
        <v>0</v>
      </c>
      <c r="BL149" s="40" t="s">
        <v>292</v>
      </c>
      <c r="BM149" s="185" t="s">
        <v>1351</v>
      </c>
    </row>
    <row r="150" spans="2:65" s="66" customFormat="1" ht="22.9" customHeight="1" x14ac:dyDescent="0.2">
      <c r="B150" s="151"/>
      <c r="D150" s="69" t="s">
        <v>110</v>
      </c>
      <c r="E150" s="68" t="s">
        <v>1350</v>
      </c>
      <c r="F150" s="68" t="s">
        <v>1349</v>
      </c>
      <c r="I150" s="198"/>
      <c r="J150" s="152">
        <f>BK150</f>
        <v>0</v>
      </c>
      <c r="L150" s="151"/>
      <c r="M150" s="150"/>
      <c r="P150" s="149">
        <f>SUM(P151:P154)</f>
        <v>0</v>
      </c>
      <c r="R150" s="149">
        <f>SUM(R151:R154)</f>
        <v>0</v>
      </c>
      <c r="T150" s="148">
        <f>SUM(T151:T154)</f>
        <v>0</v>
      </c>
      <c r="AR150" s="69" t="s">
        <v>266</v>
      </c>
      <c r="AT150" s="147" t="s">
        <v>110</v>
      </c>
      <c r="AU150" s="147" t="s">
        <v>264</v>
      </c>
      <c r="AY150" s="69" t="s">
        <v>265</v>
      </c>
      <c r="BK150" s="146">
        <f>SUM(BK151:BK154)</f>
        <v>0</v>
      </c>
    </row>
    <row r="151" spans="2:65" s="2" customFormat="1" ht="24" customHeight="1" x14ac:dyDescent="0.25">
      <c r="B151" s="7"/>
      <c r="C151" s="197" t="s">
        <v>1196</v>
      </c>
      <c r="D151" s="197" t="s">
        <v>78</v>
      </c>
      <c r="E151" s="196" t="s">
        <v>1348</v>
      </c>
      <c r="F151" s="191" t="s">
        <v>1347</v>
      </c>
      <c r="G151" s="195" t="s">
        <v>201</v>
      </c>
      <c r="H151" s="194">
        <v>80</v>
      </c>
      <c r="I151" s="193"/>
      <c r="J151" s="192">
        <f>ROUND(I151*H151,2)</f>
        <v>0</v>
      </c>
      <c r="K151" s="191" t="s">
        <v>282</v>
      </c>
      <c r="L151" s="7"/>
      <c r="M151" s="201" t="s">
        <v>35</v>
      </c>
      <c r="N151" s="171" t="s">
        <v>58</v>
      </c>
      <c r="P151" s="200">
        <f>O151*H151</f>
        <v>0</v>
      </c>
      <c r="Q151" s="200">
        <v>0</v>
      </c>
      <c r="R151" s="200">
        <f>Q151*H151</f>
        <v>0</v>
      </c>
      <c r="S151" s="200">
        <v>0</v>
      </c>
      <c r="T151" s="199">
        <f>S151*H151</f>
        <v>0</v>
      </c>
      <c r="AR151" s="185" t="s">
        <v>292</v>
      </c>
      <c r="AT151" s="185" t="s">
        <v>78</v>
      </c>
      <c r="AU151" s="185" t="s">
        <v>266</v>
      </c>
      <c r="AY151" s="40" t="s">
        <v>265</v>
      </c>
      <c r="BE151" s="134">
        <f>IF(N151="základní",J151,0)</f>
        <v>0</v>
      </c>
      <c r="BF151" s="134">
        <f>IF(N151="snížená",J151,0)</f>
        <v>0</v>
      </c>
      <c r="BG151" s="134">
        <f>IF(N151="zákl. přenesená",J151,0)</f>
        <v>0</v>
      </c>
      <c r="BH151" s="134">
        <f>IF(N151="sníž. přenesená",J151,0)</f>
        <v>0</v>
      </c>
      <c r="BI151" s="134">
        <f>IF(N151="nulová",J151,0)</f>
        <v>0</v>
      </c>
      <c r="BJ151" s="40" t="s">
        <v>264</v>
      </c>
      <c r="BK151" s="134">
        <f>ROUND(I151*H151,2)</f>
        <v>0</v>
      </c>
      <c r="BL151" s="40" t="s">
        <v>292</v>
      </c>
      <c r="BM151" s="185" t="s">
        <v>1346</v>
      </c>
    </row>
    <row r="152" spans="2:65" s="2" customFormat="1" ht="19.5" x14ac:dyDescent="0.25">
      <c r="B152" s="7"/>
      <c r="D152" s="215" t="s">
        <v>301</v>
      </c>
      <c r="F152" s="214" t="s">
        <v>417</v>
      </c>
      <c r="I152" s="213"/>
      <c r="L152" s="7"/>
      <c r="M152" s="212"/>
      <c r="T152" s="211"/>
      <c r="AT152" s="40" t="s">
        <v>301</v>
      </c>
      <c r="AU152" s="40" t="s">
        <v>266</v>
      </c>
    </row>
    <row r="153" spans="2:65" s="2" customFormat="1" ht="24" customHeight="1" x14ac:dyDescent="0.25">
      <c r="B153" s="7"/>
      <c r="C153" s="210" t="s">
        <v>1147</v>
      </c>
      <c r="D153" s="210" t="s">
        <v>160</v>
      </c>
      <c r="E153" s="209" t="s">
        <v>1345</v>
      </c>
      <c r="F153" s="204" t="s">
        <v>1344</v>
      </c>
      <c r="G153" s="208" t="s">
        <v>403</v>
      </c>
      <c r="H153" s="207">
        <v>10.8</v>
      </c>
      <c r="I153" s="206"/>
      <c r="J153" s="205">
        <f>ROUND(I153*H153,2)</f>
        <v>0</v>
      </c>
      <c r="K153" s="204" t="s">
        <v>35</v>
      </c>
      <c r="L153" s="155"/>
      <c r="M153" s="203" t="s">
        <v>35</v>
      </c>
      <c r="N153" s="202" t="s">
        <v>58</v>
      </c>
      <c r="P153" s="200">
        <f>O153*H153</f>
        <v>0</v>
      </c>
      <c r="Q153" s="200">
        <v>0</v>
      </c>
      <c r="R153" s="200">
        <f>Q153*H153</f>
        <v>0</v>
      </c>
      <c r="S153" s="200">
        <v>0</v>
      </c>
      <c r="T153" s="199">
        <f>S153*H153</f>
        <v>0</v>
      </c>
      <c r="AR153" s="185" t="s">
        <v>293</v>
      </c>
      <c r="AT153" s="185" t="s">
        <v>160</v>
      </c>
      <c r="AU153" s="185" t="s">
        <v>266</v>
      </c>
      <c r="AY153" s="40" t="s">
        <v>265</v>
      </c>
      <c r="BE153" s="134">
        <f>IF(N153="základní",J153,0)</f>
        <v>0</v>
      </c>
      <c r="BF153" s="134">
        <f>IF(N153="snížená",J153,0)</f>
        <v>0</v>
      </c>
      <c r="BG153" s="134">
        <f>IF(N153="zákl. přenesená",J153,0)</f>
        <v>0</v>
      </c>
      <c r="BH153" s="134">
        <f>IF(N153="sníž. přenesená",J153,0)</f>
        <v>0</v>
      </c>
      <c r="BI153" s="134">
        <f>IF(N153="nulová",J153,0)</f>
        <v>0</v>
      </c>
      <c r="BJ153" s="40" t="s">
        <v>264</v>
      </c>
      <c r="BK153" s="134">
        <f>ROUND(I153*H153,2)</f>
        <v>0</v>
      </c>
      <c r="BL153" s="40" t="s">
        <v>292</v>
      </c>
      <c r="BM153" s="185" t="s">
        <v>1343</v>
      </c>
    </row>
    <row r="154" spans="2:65" s="2" customFormat="1" ht="48" customHeight="1" x14ac:dyDescent="0.25">
      <c r="B154" s="7"/>
      <c r="C154" s="210" t="s">
        <v>1143</v>
      </c>
      <c r="D154" s="210" t="s">
        <v>160</v>
      </c>
      <c r="E154" s="209" t="s">
        <v>1342</v>
      </c>
      <c r="F154" s="204" t="s">
        <v>1341</v>
      </c>
      <c r="G154" s="208" t="s">
        <v>339</v>
      </c>
      <c r="H154" s="207">
        <v>80</v>
      </c>
      <c r="I154" s="206"/>
      <c r="J154" s="205">
        <f>ROUND(I154*H154,2)</f>
        <v>0</v>
      </c>
      <c r="K154" s="204" t="s">
        <v>35</v>
      </c>
      <c r="L154" s="155"/>
      <c r="M154" s="203" t="s">
        <v>35</v>
      </c>
      <c r="N154" s="202" t="s">
        <v>58</v>
      </c>
      <c r="P154" s="200">
        <f>O154*H154</f>
        <v>0</v>
      </c>
      <c r="Q154" s="200">
        <v>0</v>
      </c>
      <c r="R154" s="200">
        <f>Q154*H154</f>
        <v>0</v>
      </c>
      <c r="S154" s="200">
        <v>0</v>
      </c>
      <c r="T154" s="199">
        <f>S154*H154</f>
        <v>0</v>
      </c>
      <c r="AR154" s="185" t="s">
        <v>293</v>
      </c>
      <c r="AT154" s="185" t="s">
        <v>160</v>
      </c>
      <c r="AU154" s="185" t="s">
        <v>266</v>
      </c>
      <c r="AY154" s="40" t="s">
        <v>265</v>
      </c>
      <c r="BE154" s="134">
        <f>IF(N154="základní",J154,0)</f>
        <v>0</v>
      </c>
      <c r="BF154" s="134">
        <f>IF(N154="snížená",J154,0)</f>
        <v>0</v>
      </c>
      <c r="BG154" s="134">
        <f>IF(N154="zákl. přenesená",J154,0)</f>
        <v>0</v>
      </c>
      <c r="BH154" s="134">
        <f>IF(N154="sníž. přenesená",J154,0)</f>
        <v>0</v>
      </c>
      <c r="BI154" s="134">
        <f>IF(N154="nulová",J154,0)</f>
        <v>0</v>
      </c>
      <c r="BJ154" s="40" t="s">
        <v>264</v>
      </c>
      <c r="BK154" s="134">
        <f>ROUND(I154*H154,2)</f>
        <v>0</v>
      </c>
      <c r="BL154" s="40" t="s">
        <v>292</v>
      </c>
      <c r="BM154" s="185" t="s">
        <v>1340</v>
      </c>
    </row>
    <row r="155" spans="2:65" s="66" customFormat="1" ht="22.9" customHeight="1" x14ac:dyDescent="0.2">
      <c r="B155" s="151"/>
      <c r="D155" s="69" t="s">
        <v>110</v>
      </c>
      <c r="E155" s="68" t="s">
        <v>1339</v>
      </c>
      <c r="F155" s="68" t="s">
        <v>1338</v>
      </c>
      <c r="I155" s="198"/>
      <c r="J155" s="152">
        <f>BK155</f>
        <v>0</v>
      </c>
      <c r="L155" s="151"/>
      <c r="M155" s="150"/>
      <c r="P155" s="149">
        <f>SUM(P156:P158)</f>
        <v>0</v>
      </c>
      <c r="R155" s="149">
        <f>SUM(R156:R158)</f>
        <v>0</v>
      </c>
      <c r="T155" s="148">
        <f>SUM(T156:T158)</f>
        <v>0</v>
      </c>
      <c r="AR155" s="69" t="s">
        <v>266</v>
      </c>
      <c r="AT155" s="147" t="s">
        <v>110</v>
      </c>
      <c r="AU155" s="147" t="s">
        <v>264</v>
      </c>
      <c r="AY155" s="69" t="s">
        <v>265</v>
      </c>
      <c r="BK155" s="146">
        <f>SUM(BK156:BK158)</f>
        <v>0</v>
      </c>
    </row>
    <row r="156" spans="2:65" s="2" customFormat="1" ht="16.5" customHeight="1" x14ac:dyDescent="0.25">
      <c r="B156" s="7"/>
      <c r="C156" s="197" t="s">
        <v>1137</v>
      </c>
      <c r="D156" s="197" t="s">
        <v>78</v>
      </c>
      <c r="E156" s="196" t="s">
        <v>1311</v>
      </c>
      <c r="F156" s="191" t="s">
        <v>1310</v>
      </c>
      <c r="G156" s="195" t="s">
        <v>348</v>
      </c>
      <c r="H156" s="194">
        <v>8</v>
      </c>
      <c r="I156" s="193"/>
      <c r="J156" s="192">
        <f>ROUND(I156*H156,2)</f>
        <v>0</v>
      </c>
      <c r="K156" s="191" t="s">
        <v>282</v>
      </c>
      <c r="L156" s="7"/>
      <c r="M156" s="201" t="s">
        <v>35</v>
      </c>
      <c r="N156" s="171" t="s">
        <v>58</v>
      </c>
      <c r="P156" s="200">
        <f>O156*H156</f>
        <v>0</v>
      </c>
      <c r="Q156" s="200">
        <v>0</v>
      </c>
      <c r="R156" s="200">
        <f>Q156*H156</f>
        <v>0</v>
      </c>
      <c r="S156" s="200">
        <v>0</v>
      </c>
      <c r="T156" s="199">
        <f>S156*H156</f>
        <v>0</v>
      </c>
      <c r="AR156" s="185" t="s">
        <v>292</v>
      </c>
      <c r="AT156" s="185" t="s">
        <v>78</v>
      </c>
      <c r="AU156" s="185" t="s">
        <v>266</v>
      </c>
      <c r="AY156" s="40" t="s">
        <v>265</v>
      </c>
      <c r="BE156" s="134">
        <f>IF(N156="základní",J156,0)</f>
        <v>0</v>
      </c>
      <c r="BF156" s="134">
        <f>IF(N156="snížená",J156,0)</f>
        <v>0</v>
      </c>
      <c r="BG156" s="134">
        <f>IF(N156="zákl. přenesená",J156,0)</f>
        <v>0</v>
      </c>
      <c r="BH156" s="134">
        <f>IF(N156="sníž. přenesená",J156,0)</f>
        <v>0</v>
      </c>
      <c r="BI156" s="134">
        <f>IF(N156="nulová",J156,0)</f>
        <v>0</v>
      </c>
      <c r="BJ156" s="40" t="s">
        <v>264</v>
      </c>
      <c r="BK156" s="134">
        <f>ROUND(I156*H156,2)</f>
        <v>0</v>
      </c>
      <c r="BL156" s="40" t="s">
        <v>292</v>
      </c>
      <c r="BM156" s="185" t="s">
        <v>1337</v>
      </c>
    </row>
    <row r="157" spans="2:65" s="2" customFormat="1" ht="19.5" x14ac:dyDescent="0.25">
      <c r="B157" s="7"/>
      <c r="D157" s="215" t="s">
        <v>301</v>
      </c>
      <c r="F157" s="214" t="s">
        <v>417</v>
      </c>
      <c r="I157" s="213"/>
      <c r="L157" s="7"/>
      <c r="M157" s="212"/>
      <c r="T157" s="211"/>
      <c r="AT157" s="40" t="s">
        <v>301</v>
      </c>
      <c r="AU157" s="40" t="s">
        <v>266</v>
      </c>
    </row>
    <row r="158" spans="2:65" s="2" customFormat="1" ht="24" customHeight="1" x14ac:dyDescent="0.25">
      <c r="B158" s="7"/>
      <c r="C158" s="210" t="s">
        <v>1133</v>
      </c>
      <c r="D158" s="210" t="s">
        <v>160</v>
      </c>
      <c r="E158" s="209" t="s">
        <v>1336</v>
      </c>
      <c r="F158" s="204" t="s">
        <v>1335</v>
      </c>
      <c r="G158" s="208" t="s">
        <v>339</v>
      </c>
      <c r="H158" s="207">
        <v>8</v>
      </c>
      <c r="I158" s="206"/>
      <c r="J158" s="205">
        <f>ROUND(I158*H158,2)</f>
        <v>0</v>
      </c>
      <c r="K158" s="204" t="s">
        <v>35</v>
      </c>
      <c r="L158" s="155"/>
      <c r="M158" s="203" t="s">
        <v>35</v>
      </c>
      <c r="N158" s="202" t="s">
        <v>58</v>
      </c>
      <c r="P158" s="200">
        <f>O158*H158</f>
        <v>0</v>
      </c>
      <c r="Q158" s="200">
        <v>0</v>
      </c>
      <c r="R158" s="200">
        <f>Q158*H158</f>
        <v>0</v>
      </c>
      <c r="S158" s="200">
        <v>0</v>
      </c>
      <c r="T158" s="199">
        <f>S158*H158</f>
        <v>0</v>
      </c>
      <c r="AR158" s="185" t="s">
        <v>293</v>
      </c>
      <c r="AT158" s="185" t="s">
        <v>160</v>
      </c>
      <c r="AU158" s="185" t="s">
        <v>266</v>
      </c>
      <c r="AY158" s="40" t="s">
        <v>265</v>
      </c>
      <c r="BE158" s="134">
        <f>IF(N158="základní",J158,0)</f>
        <v>0</v>
      </c>
      <c r="BF158" s="134">
        <f>IF(N158="snížená",J158,0)</f>
        <v>0</v>
      </c>
      <c r="BG158" s="134">
        <f>IF(N158="zákl. přenesená",J158,0)</f>
        <v>0</v>
      </c>
      <c r="BH158" s="134">
        <f>IF(N158="sníž. přenesená",J158,0)</f>
        <v>0</v>
      </c>
      <c r="BI158" s="134">
        <f>IF(N158="nulová",J158,0)</f>
        <v>0</v>
      </c>
      <c r="BJ158" s="40" t="s">
        <v>264</v>
      </c>
      <c r="BK158" s="134">
        <f>ROUND(I158*H158,2)</f>
        <v>0</v>
      </c>
      <c r="BL158" s="40" t="s">
        <v>292</v>
      </c>
      <c r="BM158" s="185" t="s">
        <v>1334</v>
      </c>
    </row>
    <row r="159" spans="2:65" s="66" customFormat="1" ht="22.9" customHeight="1" x14ac:dyDescent="0.2">
      <c r="B159" s="151"/>
      <c r="D159" s="69" t="s">
        <v>110</v>
      </c>
      <c r="E159" s="68" t="s">
        <v>1333</v>
      </c>
      <c r="F159" s="68" t="s">
        <v>1332</v>
      </c>
      <c r="I159" s="198"/>
      <c r="J159" s="152">
        <f>BK159</f>
        <v>0</v>
      </c>
      <c r="L159" s="151"/>
      <c r="M159" s="150"/>
      <c r="P159" s="149">
        <f>SUM(P160:P162)</f>
        <v>0</v>
      </c>
      <c r="R159" s="149">
        <f>SUM(R160:R162)</f>
        <v>0</v>
      </c>
      <c r="T159" s="148">
        <f>SUM(T160:T162)</f>
        <v>0</v>
      </c>
      <c r="AR159" s="69" t="s">
        <v>266</v>
      </c>
      <c r="AT159" s="147" t="s">
        <v>110</v>
      </c>
      <c r="AU159" s="147" t="s">
        <v>264</v>
      </c>
      <c r="AY159" s="69" t="s">
        <v>265</v>
      </c>
      <c r="BK159" s="146">
        <f>SUM(BK160:BK162)</f>
        <v>0</v>
      </c>
    </row>
    <row r="160" spans="2:65" s="2" customFormat="1" ht="16.5" customHeight="1" x14ac:dyDescent="0.25">
      <c r="B160" s="7"/>
      <c r="C160" s="197" t="s">
        <v>293</v>
      </c>
      <c r="D160" s="197" t="s">
        <v>78</v>
      </c>
      <c r="E160" s="196" t="s">
        <v>1311</v>
      </c>
      <c r="F160" s="191" t="s">
        <v>1310</v>
      </c>
      <c r="G160" s="195" t="s">
        <v>348</v>
      </c>
      <c r="H160" s="194">
        <v>24</v>
      </c>
      <c r="I160" s="193"/>
      <c r="J160" s="192">
        <f>ROUND(I160*H160,2)</f>
        <v>0</v>
      </c>
      <c r="K160" s="191" t="s">
        <v>282</v>
      </c>
      <c r="L160" s="7"/>
      <c r="M160" s="201" t="s">
        <v>35</v>
      </c>
      <c r="N160" s="171" t="s">
        <v>58</v>
      </c>
      <c r="P160" s="200">
        <f>O160*H160</f>
        <v>0</v>
      </c>
      <c r="Q160" s="200">
        <v>0</v>
      </c>
      <c r="R160" s="200">
        <f>Q160*H160</f>
        <v>0</v>
      </c>
      <c r="S160" s="200">
        <v>0</v>
      </c>
      <c r="T160" s="199">
        <f>S160*H160</f>
        <v>0</v>
      </c>
      <c r="AR160" s="185" t="s">
        <v>292</v>
      </c>
      <c r="AT160" s="185" t="s">
        <v>78</v>
      </c>
      <c r="AU160" s="185" t="s">
        <v>266</v>
      </c>
      <c r="AY160" s="40" t="s">
        <v>265</v>
      </c>
      <c r="BE160" s="134">
        <f>IF(N160="základní",J160,0)</f>
        <v>0</v>
      </c>
      <c r="BF160" s="134">
        <f>IF(N160="snížená",J160,0)</f>
        <v>0</v>
      </c>
      <c r="BG160" s="134">
        <f>IF(N160="zákl. přenesená",J160,0)</f>
        <v>0</v>
      </c>
      <c r="BH160" s="134">
        <f>IF(N160="sníž. přenesená",J160,0)</f>
        <v>0</v>
      </c>
      <c r="BI160" s="134">
        <f>IF(N160="nulová",J160,0)</f>
        <v>0</v>
      </c>
      <c r="BJ160" s="40" t="s">
        <v>264</v>
      </c>
      <c r="BK160" s="134">
        <f>ROUND(I160*H160,2)</f>
        <v>0</v>
      </c>
      <c r="BL160" s="40" t="s">
        <v>292</v>
      </c>
      <c r="BM160" s="185" t="s">
        <v>1331</v>
      </c>
    </row>
    <row r="161" spans="2:65" s="2" customFormat="1" ht="19.5" x14ac:dyDescent="0.25">
      <c r="B161" s="7"/>
      <c r="D161" s="215" t="s">
        <v>301</v>
      </c>
      <c r="F161" s="214" t="s">
        <v>417</v>
      </c>
      <c r="I161" s="213"/>
      <c r="L161" s="7"/>
      <c r="M161" s="212"/>
      <c r="T161" s="211"/>
      <c r="AT161" s="40" t="s">
        <v>301</v>
      </c>
      <c r="AU161" s="40" t="s">
        <v>266</v>
      </c>
    </row>
    <row r="162" spans="2:65" s="2" customFormat="1" ht="24" customHeight="1" x14ac:dyDescent="0.25">
      <c r="B162" s="7"/>
      <c r="C162" s="210" t="s">
        <v>1122</v>
      </c>
      <c r="D162" s="210" t="s">
        <v>160</v>
      </c>
      <c r="E162" s="209" t="s">
        <v>1330</v>
      </c>
      <c r="F162" s="204" t="s">
        <v>1329</v>
      </c>
      <c r="G162" s="208" t="s">
        <v>339</v>
      </c>
      <c r="H162" s="207">
        <v>24</v>
      </c>
      <c r="I162" s="206"/>
      <c r="J162" s="205">
        <f>ROUND(I162*H162,2)</f>
        <v>0</v>
      </c>
      <c r="K162" s="204" t="s">
        <v>35</v>
      </c>
      <c r="L162" s="155"/>
      <c r="M162" s="203" t="s">
        <v>35</v>
      </c>
      <c r="N162" s="202" t="s">
        <v>58</v>
      </c>
      <c r="P162" s="200">
        <f>O162*H162</f>
        <v>0</v>
      </c>
      <c r="Q162" s="200">
        <v>0</v>
      </c>
      <c r="R162" s="200">
        <f>Q162*H162</f>
        <v>0</v>
      </c>
      <c r="S162" s="200">
        <v>0</v>
      </c>
      <c r="T162" s="199">
        <f>S162*H162</f>
        <v>0</v>
      </c>
      <c r="AR162" s="185" t="s">
        <v>293</v>
      </c>
      <c r="AT162" s="185" t="s">
        <v>160</v>
      </c>
      <c r="AU162" s="185" t="s">
        <v>266</v>
      </c>
      <c r="AY162" s="40" t="s">
        <v>265</v>
      </c>
      <c r="BE162" s="134">
        <f>IF(N162="základní",J162,0)</f>
        <v>0</v>
      </c>
      <c r="BF162" s="134">
        <f>IF(N162="snížená",J162,0)</f>
        <v>0</v>
      </c>
      <c r="BG162" s="134">
        <f>IF(N162="zákl. přenesená",J162,0)</f>
        <v>0</v>
      </c>
      <c r="BH162" s="134">
        <f>IF(N162="sníž. přenesená",J162,0)</f>
        <v>0</v>
      </c>
      <c r="BI162" s="134">
        <f>IF(N162="nulová",J162,0)</f>
        <v>0</v>
      </c>
      <c r="BJ162" s="40" t="s">
        <v>264</v>
      </c>
      <c r="BK162" s="134">
        <f>ROUND(I162*H162,2)</f>
        <v>0</v>
      </c>
      <c r="BL162" s="40" t="s">
        <v>292</v>
      </c>
      <c r="BM162" s="185" t="s">
        <v>1328</v>
      </c>
    </row>
    <row r="163" spans="2:65" s="66" customFormat="1" ht="22.9" customHeight="1" x14ac:dyDescent="0.2">
      <c r="B163" s="151"/>
      <c r="D163" s="69" t="s">
        <v>110</v>
      </c>
      <c r="E163" s="68" t="s">
        <v>423</v>
      </c>
      <c r="F163" s="68" t="s">
        <v>422</v>
      </c>
      <c r="I163" s="198"/>
      <c r="J163" s="152">
        <f>BK163</f>
        <v>0</v>
      </c>
      <c r="L163" s="151"/>
      <c r="M163" s="150"/>
      <c r="P163" s="149">
        <f>SUM(P164:P166)</f>
        <v>0</v>
      </c>
      <c r="R163" s="149">
        <f>SUM(R164:R166)</f>
        <v>0</v>
      </c>
      <c r="T163" s="148">
        <f>SUM(T164:T166)</f>
        <v>0</v>
      </c>
      <c r="AR163" s="69" t="s">
        <v>266</v>
      </c>
      <c r="AT163" s="147" t="s">
        <v>110</v>
      </c>
      <c r="AU163" s="147" t="s">
        <v>264</v>
      </c>
      <c r="AY163" s="69" t="s">
        <v>265</v>
      </c>
      <c r="BK163" s="146">
        <f>SUM(BK164:BK166)</f>
        <v>0</v>
      </c>
    </row>
    <row r="164" spans="2:65" s="2" customFormat="1" ht="24" customHeight="1" x14ac:dyDescent="0.25">
      <c r="B164" s="7"/>
      <c r="C164" s="197" t="s">
        <v>264</v>
      </c>
      <c r="D164" s="197" t="s">
        <v>78</v>
      </c>
      <c r="E164" s="196" t="s">
        <v>420</v>
      </c>
      <c r="F164" s="191" t="s">
        <v>419</v>
      </c>
      <c r="G164" s="195" t="s">
        <v>348</v>
      </c>
      <c r="H164" s="194">
        <v>52</v>
      </c>
      <c r="I164" s="193"/>
      <c r="J164" s="192">
        <f>ROUND(I164*H164,2)</f>
        <v>0</v>
      </c>
      <c r="K164" s="191" t="s">
        <v>282</v>
      </c>
      <c r="L164" s="7"/>
      <c r="M164" s="201" t="s">
        <v>35</v>
      </c>
      <c r="N164" s="171" t="s">
        <v>58</v>
      </c>
      <c r="P164" s="200">
        <f>O164*H164</f>
        <v>0</v>
      </c>
      <c r="Q164" s="200">
        <v>0</v>
      </c>
      <c r="R164" s="200">
        <f>Q164*H164</f>
        <v>0</v>
      </c>
      <c r="S164" s="200">
        <v>0</v>
      </c>
      <c r="T164" s="199">
        <f>S164*H164</f>
        <v>0</v>
      </c>
      <c r="AR164" s="185" t="s">
        <v>292</v>
      </c>
      <c r="AT164" s="185" t="s">
        <v>78</v>
      </c>
      <c r="AU164" s="185" t="s">
        <v>266</v>
      </c>
      <c r="AY164" s="40" t="s">
        <v>265</v>
      </c>
      <c r="BE164" s="134">
        <f>IF(N164="základní",J164,0)</f>
        <v>0</v>
      </c>
      <c r="BF164" s="134">
        <f>IF(N164="snížená",J164,0)</f>
        <v>0</v>
      </c>
      <c r="BG164" s="134">
        <f>IF(N164="zákl. přenesená",J164,0)</f>
        <v>0</v>
      </c>
      <c r="BH164" s="134">
        <f>IF(N164="sníž. přenesená",J164,0)</f>
        <v>0</v>
      </c>
      <c r="BI164" s="134">
        <f>IF(N164="nulová",J164,0)</f>
        <v>0</v>
      </c>
      <c r="BJ164" s="40" t="s">
        <v>264</v>
      </c>
      <c r="BK164" s="134">
        <f>ROUND(I164*H164,2)</f>
        <v>0</v>
      </c>
      <c r="BL164" s="40" t="s">
        <v>292</v>
      </c>
      <c r="BM164" s="185" t="s">
        <v>1327</v>
      </c>
    </row>
    <row r="165" spans="2:65" s="2" customFormat="1" ht="19.5" x14ac:dyDescent="0.25">
      <c r="B165" s="7"/>
      <c r="D165" s="215" t="s">
        <v>301</v>
      </c>
      <c r="F165" s="214" t="s">
        <v>417</v>
      </c>
      <c r="I165" s="213"/>
      <c r="L165" s="7"/>
      <c r="M165" s="212"/>
      <c r="T165" s="211"/>
      <c r="AT165" s="40" t="s">
        <v>301</v>
      </c>
      <c r="AU165" s="40" t="s">
        <v>266</v>
      </c>
    </row>
    <row r="166" spans="2:65" s="2" customFormat="1" ht="24" customHeight="1" x14ac:dyDescent="0.25">
      <c r="B166" s="7"/>
      <c r="C166" s="210" t="s">
        <v>266</v>
      </c>
      <c r="D166" s="210" t="s">
        <v>160</v>
      </c>
      <c r="E166" s="209" t="s">
        <v>415</v>
      </c>
      <c r="F166" s="204" t="s">
        <v>414</v>
      </c>
      <c r="G166" s="208" t="s">
        <v>339</v>
      </c>
      <c r="H166" s="207">
        <v>52</v>
      </c>
      <c r="I166" s="206"/>
      <c r="J166" s="205">
        <f>ROUND(I166*H166,2)</f>
        <v>0</v>
      </c>
      <c r="K166" s="204" t="s">
        <v>35</v>
      </c>
      <c r="L166" s="155"/>
      <c r="M166" s="203" t="s">
        <v>35</v>
      </c>
      <c r="N166" s="202" t="s">
        <v>58</v>
      </c>
      <c r="P166" s="200">
        <f>O166*H166</f>
        <v>0</v>
      </c>
      <c r="Q166" s="200">
        <v>0</v>
      </c>
      <c r="R166" s="200">
        <f>Q166*H166</f>
        <v>0</v>
      </c>
      <c r="S166" s="200">
        <v>0</v>
      </c>
      <c r="T166" s="199">
        <f>S166*H166</f>
        <v>0</v>
      </c>
      <c r="AR166" s="185" t="s">
        <v>293</v>
      </c>
      <c r="AT166" s="185" t="s">
        <v>160</v>
      </c>
      <c r="AU166" s="185" t="s">
        <v>266</v>
      </c>
      <c r="AY166" s="40" t="s">
        <v>265</v>
      </c>
      <c r="BE166" s="134">
        <f>IF(N166="základní",J166,0)</f>
        <v>0</v>
      </c>
      <c r="BF166" s="134">
        <f>IF(N166="snížená",J166,0)</f>
        <v>0</v>
      </c>
      <c r="BG166" s="134">
        <f>IF(N166="zákl. přenesená",J166,0)</f>
        <v>0</v>
      </c>
      <c r="BH166" s="134">
        <f>IF(N166="sníž. přenesená",J166,0)</f>
        <v>0</v>
      </c>
      <c r="BI166" s="134">
        <f>IF(N166="nulová",J166,0)</f>
        <v>0</v>
      </c>
      <c r="BJ166" s="40" t="s">
        <v>264</v>
      </c>
      <c r="BK166" s="134">
        <f>ROUND(I166*H166,2)</f>
        <v>0</v>
      </c>
      <c r="BL166" s="40" t="s">
        <v>292</v>
      </c>
      <c r="BM166" s="185" t="s">
        <v>1326</v>
      </c>
    </row>
    <row r="167" spans="2:65" s="66" customFormat="1" ht="22.9" customHeight="1" x14ac:dyDescent="0.2">
      <c r="B167" s="151"/>
      <c r="D167" s="69" t="s">
        <v>110</v>
      </c>
      <c r="E167" s="68" t="s">
        <v>1325</v>
      </c>
      <c r="F167" s="68" t="s">
        <v>1324</v>
      </c>
      <c r="I167" s="198"/>
      <c r="J167" s="152">
        <f>BK167</f>
        <v>0</v>
      </c>
      <c r="L167" s="151"/>
      <c r="M167" s="150"/>
      <c r="P167" s="149">
        <f>SUM(P168:P170)</f>
        <v>0</v>
      </c>
      <c r="R167" s="149">
        <f>SUM(R168:R170)</f>
        <v>0</v>
      </c>
      <c r="T167" s="148">
        <f>SUM(T168:T170)</f>
        <v>0</v>
      </c>
      <c r="AR167" s="69" t="s">
        <v>266</v>
      </c>
      <c r="AT167" s="147" t="s">
        <v>110</v>
      </c>
      <c r="AU167" s="147" t="s">
        <v>264</v>
      </c>
      <c r="AY167" s="69" t="s">
        <v>265</v>
      </c>
      <c r="BK167" s="146">
        <f>SUM(BK168:BK170)</f>
        <v>0</v>
      </c>
    </row>
    <row r="168" spans="2:65" s="2" customFormat="1" ht="24" customHeight="1" x14ac:dyDescent="0.25">
      <c r="B168" s="7"/>
      <c r="C168" s="197" t="s">
        <v>1112</v>
      </c>
      <c r="D168" s="197" t="s">
        <v>78</v>
      </c>
      <c r="E168" s="196" t="s">
        <v>1323</v>
      </c>
      <c r="F168" s="191" t="s">
        <v>1322</v>
      </c>
      <c r="G168" s="195" t="s">
        <v>348</v>
      </c>
      <c r="H168" s="194">
        <v>18</v>
      </c>
      <c r="I168" s="193"/>
      <c r="J168" s="192">
        <f>ROUND(I168*H168,2)</f>
        <v>0</v>
      </c>
      <c r="K168" s="191" t="s">
        <v>282</v>
      </c>
      <c r="L168" s="7"/>
      <c r="M168" s="201" t="s">
        <v>35</v>
      </c>
      <c r="N168" s="171" t="s">
        <v>58</v>
      </c>
      <c r="P168" s="200">
        <f>O168*H168</f>
        <v>0</v>
      </c>
      <c r="Q168" s="200">
        <v>0</v>
      </c>
      <c r="R168" s="200">
        <f>Q168*H168</f>
        <v>0</v>
      </c>
      <c r="S168" s="200">
        <v>0</v>
      </c>
      <c r="T168" s="199">
        <f>S168*H168</f>
        <v>0</v>
      </c>
      <c r="AR168" s="185" t="s">
        <v>292</v>
      </c>
      <c r="AT168" s="185" t="s">
        <v>78</v>
      </c>
      <c r="AU168" s="185" t="s">
        <v>266</v>
      </c>
      <c r="AY168" s="40" t="s">
        <v>265</v>
      </c>
      <c r="BE168" s="134">
        <f>IF(N168="základní",J168,0)</f>
        <v>0</v>
      </c>
      <c r="BF168" s="134">
        <f>IF(N168="snížená",J168,0)</f>
        <v>0</v>
      </c>
      <c r="BG168" s="134">
        <f>IF(N168="zákl. přenesená",J168,0)</f>
        <v>0</v>
      </c>
      <c r="BH168" s="134">
        <f>IF(N168="sníž. přenesená",J168,0)</f>
        <v>0</v>
      </c>
      <c r="BI168" s="134">
        <f>IF(N168="nulová",J168,0)</f>
        <v>0</v>
      </c>
      <c r="BJ168" s="40" t="s">
        <v>264</v>
      </c>
      <c r="BK168" s="134">
        <f>ROUND(I168*H168,2)</f>
        <v>0</v>
      </c>
      <c r="BL168" s="40" t="s">
        <v>292</v>
      </c>
      <c r="BM168" s="185" t="s">
        <v>1321</v>
      </c>
    </row>
    <row r="169" spans="2:65" s="2" customFormat="1" ht="19.5" x14ac:dyDescent="0.25">
      <c r="B169" s="7"/>
      <c r="D169" s="215" t="s">
        <v>301</v>
      </c>
      <c r="F169" s="214" t="s">
        <v>417</v>
      </c>
      <c r="I169" s="213"/>
      <c r="L169" s="7"/>
      <c r="M169" s="212"/>
      <c r="T169" s="211"/>
      <c r="AT169" s="40" t="s">
        <v>301</v>
      </c>
      <c r="AU169" s="40" t="s">
        <v>266</v>
      </c>
    </row>
    <row r="170" spans="2:65" s="2" customFormat="1" ht="24" customHeight="1" x14ac:dyDescent="0.25">
      <c r="B170" s="7"/>
      <c r="C170" s="210" t="s">
        <v>1320</v>
      </c>
      <c r="D170" s="210" t="s">
        <v>160</v>
      </c>
      <c r="E170" s="209" t="s">
        <v>1319</v>
      </c>
      <c r="F170" s="204" t="s">
        <v>1318</v>
      </c>
      <c r="G170" s="208" t="s">
        <v>339</v>
      </c>
      <c r="H170" s="207">
        <v>18</v>
      </c>
      <c r="I170" s="206"/>
      <c r="J170" s="205">
        <f>ROUND(I170*H170,2)</f>
        <v>0</v>
      </c>
      <c r="K170" s="204" t="s">
        <v>35</v>
      </c>
      <c r="L170" s="155"/>
      <c r="M170" s="203" t="s">
        <v>35</v>
      </c>
      <c r="N170" s="202" t="s">
        <v>58</v>
      </c>
      <c r="P170" s="200">
        <f>O170*H170</f>
        <v>0</v>
      </c>
      <c r="Q170" s="200">
        <v>0</v>
      </c>
      <c r="R170" s="200">
        <f>Q170*H170</f>
        <v>0</v>
      </c>
      <c r="S170" s="200">
        <v>0</v>
      </c>
      <c r="T170" s="199">
        <f>S170*H170</f>
        <v>0</v>
      </c>
      <c r="AR170" s="185" t="s">
        <v>293</v>
      </c>
      <c r="AT170" s="185" t="s">
        <v>160</v>
      </c>
      <c r="AU170" s="185" t="s">
        <v>266</v>
      </c>
      <c r="AY170" s="40" t="s">
        <v>265</v>
      </c>
      <c r="BE170" s="134">
        <f>IF(N170="základní",J170,0)</f>
        <v>0</v>
      </c>
      <c r="BF170" s="134">
        <f>IF(N170="snížená",J170,0)</f>
        <v>0</v>
      </c>
      <c r="BG170" s="134">
        <f>IF(N170="zákl. přenesená",J170,0)</f>
        <v>0</v>
      </c>
      <c r="BH170" s="134">
        <f>IF(N170="sníž. přenesená",J170,0)</f>
        <v>0</v>
      </c>
      <c r="BI170" s="134">
        <f>IF(N170="nulová",J170,0)</f>
        <v>0</v>
      </c>
      <c r="BJ170" s="40" t="s">
        <v>264</v>
      </c>
      <c r="BK170" s="134">
        <f>ROUND(I170*H170,2)</f>
        <v>0</v>
      </c>
      <c r="BL170" s="40" t="s">
        <v>292</v>
      </c>
      <c r="BM170" s="185" t="s">
        <v>1317</v>
      </c>
    </row>
    <row r="171" spans="2:65" s="66" customFormat="1" ht="22.9" customHeight="1" x14ac:dyDescent="0.2">
      <c r="B171" s="151"/>
      <c r="D171" s="69" t="s">
        <v>110</v>
      </c>
      <c r="E171" s="68" t="s">
        <v>1316</v>
      </c>
      <c r="F171" s="68" t="s">
        <v>1315</v>
      </c>
      <c r="I171" s="198"/>
      <c r="J171" s="152">
        <f>BK171</f>
        <v>0</v>
      </c>
      <c r="L171" s="151"/>
      <c r="M171" s="150"/>
      <c r="P171" s="149">
        <f>SUM(P172:P175)</f>
        <v>0</v>
      </c>
      <c r="R171" s="149">
        <f>SUM(R172:R175)</f>
        <v>0</v>
      </c>
      <c r="T171" s="148">
        <f>SUM(T172:T175)</f>
        <v>0</v>
      </c>
      <c r="AR171" s="69" t="s">
        <v>266</v>
      </c>
      <c r="AT171" s="147" t="s">
        <v>110</v>
      </c>
      <c r="AU171" s="147" t="s">
        <v>264</v>
      </c>
      <c r="AY171" s="69" t="s">
        <v>265</v>
      </c>
      <c r="BK171" s="146">
        <f>SUM(BK172:BK175)</f>
        <v>0</v>
      </c>
    </row>
    <row r="172" spans="2:65" s="2" customFormat="1" ht="36" customHeight="1" x14ac:dyDescent="0.25">
      <c r="B172" s="7"/>
      <c r="C172" s="197" t="s">
        <v>1176</v>
      </c>
      <c r="D172" s="197" t="s">
        <v>78</v>
      </c>
      <c r="E172" s="196" t="s">
        <v>1314</v>
      </c>
      <c r="F172" s="191" t="s">
        <v>1313</v>
      </c>
      <c r="G172" s="195" t="s">
        <v>348</v>
      </c>
      <c r="H172" s="194">
        <v>18</v>
      </c>
      <c r="I172" s="193"/>
      <c r="J172" s="192">
        <f>ROUND(I172*H172,2)</f>
        <v>0</v>
      </c>
      <c r="K172" s="191" t="s">
        <v>282</v>
      </c>
      <c r="L172" s="7"/>
      <c r="M172" s="201" t="s">
        <v>35</v>
      </c>
      <c r="N172" s="171" t="s">
        <v>58</v>
      </c>
      <c r="P172" s="200">
        <f>O172*H172</f>
        <v>0</v>
      </c>
      <c r="Q172" s="200">
        <v>0</v>
      </c>
      <c r="R172" s="200">
        <f>Q172*H172</f>
        <v>0</v>
      </c>
      <c r="S172" s="200">
        <v>0</v>
      </c>
      <c r="T172" s="199">
        <f>S172*H172</f>
        <v>0</v>
      </c>
      <c r="AR172" s="185" t="s">
        <v>292</v>
      </c>
      <c r="AT172" s="185" t="s">
        <v>78</v>
      </c>
      <c r="AU172" s="185" t="s">
        <v>266</v>
      </c>
      <c r="AY172" s="40" t="s">
        <v>265</v>
      </c>
      <c r="BE172" s="134">
        <f>IF(N172="základní",J172,0)</f>
        <v>0</v>
      </c>
      <c r="BF172" s="134">
        <f>IF(N172="snížená",J172,0)</f>
        <v>0</v>
      </c>
      <c r="BG172" s="134">
        <f>IF(N172="zákl. přenesená",J172,0)</f>
        <v>0</v>
      </c>
      <c r="BH172" s="134">
        <f>IF(N172="sníž. přenesená",J172,0)</f>
        <v>0</v>
      </c>
      <c r="BI172" s="134">
        <f>IF(N172="nulová",J172,0)</f>
        <v>0</v>
      </c>
      <c r="BJ172" s="40" t="s">
        <v>264</v>
      </c>
      <c r="BK172" s="134">
        <f>ROUND(I172*H172,2)</f>
        <v>0</v>
      </c>
      <c r="BL172" s="40" t="s">
        <v>292</v>
      </c>
      <c r="BM172" s="185" t="s">
        <v>1312</v>
      </c>
    </row>
    <row r="173" spans="2:65" s="2" customFormat="1" ht="16.5" customHeight="1" x14ac:dyDescent="0.25">
      <c r="B173" s="7"/>
      <c r="C173" s="197" t="s">
        <v>1172</v>
      </c>
      <c r="D173" s="197" t="s">
        <v>78</v>
      </c>
      <c r="E173" s="196" t="s">
        <v>1311</v>
      </c>
      <c r="F173" s="191" t="s">
        <v>1310</v>
      </c>
      <c r="G173" s="195" t="s">
        <v>348</v>
      </c>
      <c r="H173" s="194">
        <v>36</v>
      </c>
      <c r="I173" s="193"/>
      <c r="J173" s="192">
        <f>ROUND(I173*H173,2)</f>
        <v>0</v>
      </c>
      <c r="K173" s="191" t="s">
        <v>282</v>
      </c>
      <c r="L173" s="7"/>
      <c r="M173" s="201" t="s">
        <v>35</v>
      </c>
      <c r="N173" s="171" t="s">
        <v>58</v>
      </c>
      <c r="P173" s="200">
        <f>O173*H173</f>
        <v>0</v>
      </c>
      <c r="Q173" s="200">
        <v>0</v>
      </c>
      <c r="R173" s="200">
        <f>Q173*H173</f>
        <v>0</v>
      </c>
      <c r="S173" s="200">
        <v>0</v>
      </c>
      <c r="T173" s="199">
        <f>S173*H173</f>
        <v>0</v>
      </c>
      <c r="AR173" s="185" t="s">
        <v>292</v>
      </c>
      <c r="AT173" s="185" t="s">
        <v>78</v>
      </c>
      <c r="AU173" s="185" t="s">
        <v>266</v>
      </c>
      <c r="AY173" s="40" t="s">
        <v>265</v>
      </c>
      <c r="BE173" s="134">
        <f>IF(N173="základní",J173,0)</f>
        <v>0</v>
      </c>
      <c r="BF173" s="134">
        <f>IF(N173="snížená",J173,0)</f>
        <v>0</v>
      </c>
      <c r="BG173" s="134">
        <f>IF(N173="zákl. přenesená",J173,0)</f>
        <v>0</v>
      </c>
      <c r="BH173" s="134">
        <f>IF(N173="sníž. přenesená",J173,0)</f>
        <v>0</v>
      </c>
      <c r="BI173" s="134">
        <f>IF(N173="nulová",J173,0)</f>
        <v>0</v>
      </c>
      <c r="BJ173" s="40" t="s">
        <v>264</v>
      </c>
      <c r="BK173" s="134">
        <f>ROUND(I173*H173,2)</f>
        <v>0</v>
      </c>
      <c r="BL173" s="40" t="s">
        <v>292</v>
      </c>
      <c r="BM173" s="185" t="s">
        <v>1309</v>
      </c>
    </row>
    <row r="174" spans="2:65" s="2" customFormat="1" ht="19.5" x14ac:dyDescent="0.25">
      <c r="B174" s="7"/>
      <c r="D174" s="215" t="s">
        <v>301</v>
      </c>
      <c r="F174" s="214" t="s">
        <v>417</v>
      </c>
      <c r="I174" s="213"/>
      <c r="L174" s="7"/>
      <c r="M174" s="212"/>
      <c r="T174" s="211"/>
      <c r="AT174" s="40" t="s">
        <v>301</v>
      </c>
      <c r="AU174" s="40" t="s">
        <v>266</v>
      </c>
    </row>
    <row r="175" spans="2:65" s="2" customFormat="1" ht="24" customHeight="1" x14ac:dyDescent="0.25">
      <c r="B175" s="7"/>
      <c r="C175" s="210" t="s">
        <v>1168</v>
      </c>
      <c r="D175" s="210" t="s">
        <v>160</v>
      </c>
      <c r="E175" s="209" t="s">
        <v>1308</v>
      </c>
      <c r="F175" s="204" t="s">
        <v>1307</v>
      </c>
      <c r="G175" s="208" t="s">
        <v>339</v>
      </c>
      <c r="H175" s="207">
        <v>18</v>
      </c>
      <c r="I175" s="206"/>
      <c r="J175" s="205">
        <f>ROUND(I175*H175,2)</f>
        <v>0</v>
      </c>
      <c r="K175" s="204" t="s">
        <v>35</v>
      </c>
      <c r="L175" s="155"/>
      <c r="M175" s="203" t="s">
        <v>35</v>
      </c>
      <c r="N175" s="202" t="s">
        <v>58</v>
      </c>
      <c r="P175" s="200">
        <f>O175*H175</f>
        <v>0</v>
      </c>
      <c r="Q175" s="200">
        <v>0</v>
      </c>
      <c r="R175" s="200">
        <f>Q175*H175</f>
        <v>0</v>
      </c>
      <c r="S175" s="200">
        <v>0</v>
      </c>
      <c r="T175" s="199">
        <f>S175*H175</f>
        <v>0</v>
      </c>
      <c r="AR175" s="185" t="s">
        <v>293</v>
      </c>
      <c r="AT175" s="185" t="s">
        <v>160</v>
      </c>
      <c r="AU175" s="185" t="s">
        <v>266</v>
      </c>
      <c r="AY175" s="40" t="s">
        <v>265</v>
      </c>
      <c r="BE175" s="134">
        <f>IF(N175="základní",J175,0)</f>
        <v>0</v>
      </c>
      <c r="BF175" s="134">
        <f>IF(N175="snížená",J175,0)</f>
        <v>0</v>
      </c>
      <c r="BG175" s="134">
        <f>IF(N175="zákl. přenesená",J175,0)</f>
        <v>0</v>
      </c>
      <c r="BH175" s="134">
        <f>IF(N175="sníž. přenesená",J175,0)</f>
        <v>0</v>
      </c>
      <c r="BI175" s="134">
        <f>IF(N175="nulová",J175,0)</f>
        <v>0</v>
      </c>
      <c r="BJ175" s="40" t="s">
        <v>264</v>
      </c>
      <c r="BK175" s="134">
        <f>ROUND(I175*H175,2)</f>
        <v>0</v>
      </c>
      <c r="BL175" s="40" t="s">
        <v>292</v>
      </c>
      <c r="BM175" s="185" t="s">
        <v>1306</v>
      </c>
    </row>
    <row r="176" spans="2:65" s="66" customFormat="1" ht="22.9" customHeight="1" x14ac:dyDescent="0.2">
      <c r="B176" s="151"/>
      <c r="D176" s="69" t="s">
        <v>110</v>
      </c>
      <c r="E176" s="68" t="s">
        <v>1305</v>
      </c>
      <c r="F176" s="68" t="s">
        <v>1304</v>
      </c>
      <c r="I176" s="198"/>
      <c r="J176" s="152">
        <f>BK176</f>
        <v>0</v>
      </c>
      <c r="L176" s="151"/>
      <c r="M176" s="150"/>
      <c r="P176" s="149">
        <f>SUM(P177:P179)</f>
        <v>0</v>
      </c>
      <c r="R176" s="149">
        <f>SUM(R177:R179)</f>
        <v>0</v>
      </c>
      <c r="T176" s="148">
        <f>SUM(T177:T179)</f>
        <v>0</v>
      </c>
      <c r="AR176" s="69" t="s">
        <v>266</v>
      </c>
      <c r="AT176" s="147" t="s">
        <v>110</v>
      </c>
      <c r="AU176" s="147" t="s">
        <v>264</v>
      </c>
      <c r="AY176" s="69" t="s">
        <v>265</v>
      </c>
      <c r="BK176" s="146">
        <f>SUM(BK177:BK179)</f>
        <v>0</v>
      </c>
    </row>
    <row r="177" spans="2:65" s="2" customFormat="1" ht="48" customHeight="1" x14ac:dyDescent="0.25">
      <c r="B177" s="7"/>
      <c r="C177" s="197" t="s">
        <v>325</v>
      </c>
      <c r="D177" s="197" t="s">
        <v>78</v>
      </c>
      <c r="E177" s="196" t="s">
        <v>1303</v>
      </c>
      <c r="F177" s="191" t="s">
        <v>1302</v>
      </c>
      <c r="G177" s="195" t="s">
        <v>348</v>
      </c>
      <c r="H177" s="194">
        <v>10</v>
      </c>
      <c r="I177" s="193"/>
      <c r="J177" s="192">
        <f>ROUND(I177*H177,2)</f>
        <v>0</v>
      </c>
      <c r="K177" s="191" t="s">
        <v>282</v>
      </c>
      <c r="L177" s="7"/>
      <c r="M177" s="201" t="s">
        <v>35</v>
      </c>
      <c r="N177" s="171" t="s">
        <v>58</v>
      </c>
      <c r="P177" s="200">
        <f>O177*H177</f>
        <v>0</v>
      </c>
      <c r="Q177" s="200">
        <v>0</v>
      </c>
      <c r="R177" s="200">
        <f>Q177*H177</f>
        <v>0</v>
      </c>
      <c r="S177" s="200">
        <v>0</v>
      </c>
      <c r="T177" s="199">
        <f>S177*H177</f>
        <v>0</v>
      </c>
      <c r="AR177" s="185" t="s">
        <v>292</v>
      </c>
      <c r="AT177" s="185" t="s">
        <v>78</v>
      </c>
      <c r="AU177" s="185" t="s">
        <v>266</v>
      </c>
      <c r="AY177" s="40" t="s">
        <v>265</v>
      </c>
      <c r="BE177" s="134">
        <f>IF(N177="základní",J177,0)</f>
        <v>0</v>
      </c>
      <c r="BF177" s="134">
        <f>IF(N177="snížená",J177,0)</f>
        <v>0</v>
      </c>
      <c r="BG177" s="134">
        <f>IF(N177="zákl. přenesená",J177,0)</f>
        <v>0</v>
      </c>
      <c r="BH177" s="134">
        <f>IF(N177="sníž. přenesená",J177,0)</f>
        <v>0</v>
      </c>
      <c r="BI177" s="134">
        <f>IF(N177="nulová",J177,0)</f>
        <v>0</v>
      </c>
      <c r="BJ177" s="40" t="s">
        <v>264</v>
      </c>
      <c r="BK177" s="134">
        <f>ROUND(I177*H177,2)</f>
        <v>0</v>
      </c>
      <c r="BL177" s="40" t="s">
        <v>292</v>
      </c>
      <c r="BM177" s="185" t="s">
        <v>1301</v>
      </c>
    </row>
    <row r="178" spans="2:65" s="2" customFormat="1" ht="36" customHeight="1" x14ac:dyDescent="0.25">
      <c r="B178" s="7"/>
      <c r="C178" s="197" t="s">
        <v>272</v>
      </c>
      <c r="D178" s="197" t="s">
        <v>78</v>
      </c>
      <c r="E178" s="196" t="s">
        <v>1300</v>
      </c>
      <c r="F178" s="191" t="s">
        <v>1299</v>
      </c>
      <c r="G178" s="195" t="s">
        <v>348</v>
      </c>
      <c r="H178" s="194">
        <v>20</v>
      </c>
      <c r="I178" s="193"/>
      <c r="J178" s="192">
        <f>ROUND(I178*H178,2)</f>
        <v>0</v>
      </c>
      <c r="K178" s="191" t="s">
        <v>282</v>
      </c>
      <c r="L178" s="7"/>
      <c r="M178" s="201" t="s">
        <v>35</v>
      </c>
      <c r="N178" s="171" t="s">
        <v>58</v>
      </c>
      <c r="P178" s="200">
        <f>O178*H178</f>
        <v>0</v>
      </c>
      <c r="Q178" s="200">
        <v>0</v>
      </c>
      <c r="R178" s="200">
        <f>Q178*H178</f>
        <v>0</v>
      </c>
      <c r="S178" s="200">
        <v>0</v>
      </c>
      <c r="T178" s="199">
        <f>S178*H178</f>
        <v>0</v>
      </c>
      <c r="AR178" s="185" t="s">
        <v>292</v>
      </c>
      <c r="AT178" s="185" t="s">
        <v>78</v>
      </c>
      <c r="AU178" s="185" t="s">
        <v>266</v>
      </c>
      <c r="AY178" s="40" t="s">
        <v>265</v>
      </c>
      <c r="BE178" s="134">
        <f>IF(N178="základní",J178,0)</f>
        <v>0</v>
      </c>
      <c r="BF178" s="134">
        <f>IF(N178="snížená",J178,0)</f>
        <v>0</v>
      </c>
      <c r="BG178" s="134">
        <f>IF(N178="zákl. přenesená",J178,0)</f>
        <v>0</v>
      </c>
      <c r="BH178" s="134">
        <f>IF(N178="sníž. přenesená",J178,0)</f>
        <v>0</v>
      </c>
      <c r="BI178" s="134">
        <f>IF(N178="nulová",J178,0)</f>
        <v>0</v>
      </c>
      <c r="BJ178" s="40" t="s">
        <v>264</v>
      </c>
      <c r="BK178" s="134">
        <f>ROUND(I178*H178,2)</f>
        <v>0</v>
      </c>
      <c r="BL178" s="40" t="s">
        <v>292</v>
      </c>
      <c r="BM178" s="185" t="s">
        <v>1298</v>
      </c>
    </row>
    <row r="179" spans="2:65" s="2" customFormat="1" ht="36" customHeight="1" x14ac:dyDescent="0.25">
      <c r="B179" s="7"/>
      <c r="C179" s="210" t="s">
        <v>1228</v>
      </c>
      <c r="D179" s="210" t="s">
        <v>160</v>
      </c>
      <c r="E179" s="209" t="s">
        <v>1297</v>
      </c>
      <c r="F179" s="204" t="s">
        <v>1296</v>
      </c>
      <c r="G179" s="208" t="s">
        <v>339</v>
      </c>
      <c r="H179" s="207">
        <v>10</v>
      </c>
      <c r="I179" s="206"/>
      <c r="J179" s="205">
        <f>ROUND(I179*H179,2)</f>
        <v>0</v>
      </c>
      <c r="K179" s="204" t="s">
        <v>35</v>
      </c>
      <c r="L179" s="155"/>
      <c r="M179" s="203" t="s">
        <v>35</v>
      </c>
      <c r="N179" s="202" t="s">
        <v>58</v>
      </c>
      <c r="P179" s="200">
        <f>O179*H179</f>
        <v>0</v>
      </c>
      <c r="Q179" s="200">
        <v>0</v>
      </c>
      <c r="R179" s="200">
        <f>Q179*H179</f>
        <v>0</v>
      </c>
      <c r="S179" s="200">
        <v>0</v>
      </c>
      <c r="T179" s="199">
        <f>S179*H179</f>
        <v>0</v>
      </c>
      <c r="AR179" s="185" t="s">
        <v>293</v>
      </c>
      <c r="AT179" s="185" t="s">
        <v>160</v>
      </c>
      <c r="AU179" s="185" t="s">
        <v>266</v>
      </c>
      <c r="AY179" s="40" t="s">
        <v>265</v>
      </c>
      <c r="BE179" s="134">
        <f>IF(N179="základní",J179,0)</f>
        <v>0</v>
      </c>
      <c r="BF179" s="134">
        <f>IF(N179="snížená",J179,0)</f>
        <v>0</v>
      </c>
      <c r="BG179" s="134">
        <f>IF(N179="zákl. přenesená",J179,0)</f>
        <v>0</v>
      </c>
      <c r="BH179" s="134">
        <f>IF(N179="sníž. přenesená",J179,0)</f>
        <v>0</v>
      </c>
      <c r="BI179" s="134">
        <f>IF(N179="nulová",J179,0)</f>
        <v>0</v>
      </c>
      <c r="BJ179" s="40" t="s">
        <v>264</v>
      </c>
      <c r="BK179" s="134">
        <f>ROUND(I179*H179,2)</f>
        <v>0</v>
      </c>
      <c r="BL179" s="40" t="s">
        <v>292</v>
      </c>
      <c r="BM179" s="185" t="s">
        <v>1295</v>
      </c>
    </row>
    <row r="180" spans="2:65" s="66" customFormat="1" ht="22.9" customHeight="1" x14ac:dyDescent="0.2">
      <c r="B180" s="151"/>
      <c r="D180" s="69" t="s">
        <v>110</v>
      </c>
      <c r="E180" s="68" t="s">
        <v>412</v>
      </c>
      <c r="F180" s="68" t="s">
        <v>411</v>
      </c>
      <c r="I180" s="198"/>
      <c r="J180" s="152">
        <f>BK180</f>
        <v>0</v>
      </c>
      <c r="L180" s="151"/>
      <c r="M180" s="150"/>
      <c r="P180" s="149">
        <f>SUM(P181:P182)</f>
        <v>0</v>
      </c>
      <c r="R180" s="149">
        <f>SUM(R181:R182)</f>
        <v>0</v>
      </c>
      <c r="T180" s="148">
        <f>SUM(T181:T182)</f>
        <v>0</v>
      </c>
      <c r="AR180" s="69" t="s">
        <v>266</v>
      </c>
      <c r="AT180" s="147" t="s">
        <v>110</v>
      </c>
      <c r="AU180" s="147" t="s">
        <v>264</v>
      </c>
      <c r="AY180" s="69" t="s">
        <v>265</v>
      </c>
      <c r="BK180" s="146">
        <f>SUM(BK181:BK182)</f>
        <v>0</v>
      </c>
    </row>
    <row r="181" spans="2:65" s="2" customFormat="1" ht="48" customHeight="1" x14ac:dyDescent="0.25">
      <c r="B181" s="7"/>
      <c r="C181" s="197" t="s">
        <v>1241</v>
      </c>
      <c r="D181" s="197" t="s">
        <v>78</v>
      </c>
      <c r="E181" s="196" t="s">
        <v>409</v>
      </c>
      <c r="F181" s="191" t="s">
        <v>408</v>
      </c>
      <c r="G181" s="195" t="s">
        <v>201</v>
      </c>
      <c r="H181" s="194">
        <v>90</v>
      </c>
      <c r="I181" s="193"/>
      <c r="J181" s="192">
        <f>ROUND(I181*H181,2)</f>
        <v>0</v>
      </c>
      <c r="K181" s="191" t="s">
        <v>282</v>
      </c>
      <c r="L181" s="7"/>
      <c r="M181" s="201" t="s">
        <v>35</v>
      </c>
      <c r="N181" s="171" t="s">
        <v>58</v>
      </c>
      <c r="P181" s="200">
        <f>O181*H181</f>
        <v>0</v>
      </c>
      <c r="Q181" s="200">
        <v>0</v>
      </c>
      <c r="R181" s="200">
        <f>Q181*H181</f>
        <v>0</v>
      </c>
      <c r="S181" s="200">
        <v>0</v>
      </c>
      <c r="T181" s="199">
        <f>S181*H181</f>
        <v>0</v>
      </c>
      <c r="AR181" s="185" t="s">
        <v>292</v>
      </c>
      <c r="AT181" s="185" t="s">
        <v>78</v>
      </c>
      <c r="AU181" s="185" t="s">
        <v>266</v>
      </c>
      <c r="AY181" s="40" t="s">
        <v>265</v>
      </c>
      <c r="BE181" s="134">
        <f>IF(N181="základní",J181,0)</f>
        <v>0</v>
      </c>
      <c r="BF181" s="134">
        <f>IF(N181="snížená",J181,0)</f>
        <v>0</v>
      </c>
      <c r="BG181" s="134">
        <f>IF(N181="zákl. přenesená",J181,0)</f>
        <v>0</v>
      </c>
      <c r="BH181" s="134">
        <f>IF(N181="sníž. přenesená",J181,0)</f>
        <v>0</v>
      </c>
      <c r="BI181" s="134">
        <f>IF(N181="nulová",J181,0)</f>
        <v>0</v>
      </c>
      <c r="BJ181" s="40" t="s">
        <v>264</v>
      </c>
      <c r="BK181" s="134">
        <f>ROUND(I181*H181,2)</f>
        <v>0</v>
      </c>
      <c r="BL181" s="40" t="s">
        <v>292</v>
      </c>
      <c r="BM181" s="185" t="s">
        <v>1294</v>
      </c>
    </row>
    <row r="182" spans="2:65" s="2" customFormat="1" ht="16.5" customHeight="1" x14ac:dyDescent="0.25">
      <c r="B182" s="7"/>
      <c r="C182" s="210" t="s">
        <v>1237</v>
      </c>
      <c r="D182" s="210" t="s">
        <v>160</v>
      </c>
      <c r="E182" s="209" t="s">
        <v>405</v>
      </c>
      <c r="F182" s="204" t="s">
        <v>404</v>
      </c>
      <c r="G182" s="208" t="s">
        <v>403</v>
      </c>
      <c r="H182" s="207">
        <v>55.8</v>
      </c>
      <c r="I182" s="206"/>
      <c r="J182" s="205">
        <f>ROUND(I182*H182,2)</f>
        <v>0</v>
      </c>
      <c r="K182" s="204" t="s">
        <v>35</v>
      </c>
      <c r="L182" s="155"/>
      <c r="M182" s="203" t="s">
        <v>35</v>
      </c>
      <c r="N182" s="202" t="s">
        <v>58</v>
      </c>
      <c r="P182" s="200">
        <f>O182*H182</f>
        <v>0</v>
      </c>
      <c r="Q182" s="200">
        <v>0</v>
      </c>
      <c r="R182" s="200">
        <f>Q182*H182</f>
        <v>0</v>
      </c>
      <c r="S182" s="200">
        <v>0</v>
      </c>
      <c r="T182" s="199">
        <f>S182*H182</f>
        <v>0</v>
      </c>
      <c r="AR182" s="185" t="s">
        <v>293</v>
      </c>
      <c r="AT182" s="185" t="s">
        <v>160</v>
      </c>
      <c r="AU182" s="185" t="s">
        <v>266</v>
      </c>
      <c r="AY182" s="40" t="s">
        <v>265</v>
      </c>
      <c r="BE182" s="134">
        <f>IF(N182="základní",J182,0)</f>
        <v>0</v>
      </c>
      <c r="BF182" s="134">
        <f>IF(N182="snížená",J182,0)</f>
        <v>0</v>
      </c>
      <c r="BG182" s="134">
        <f>IF(N182="zákl. přenesená",J182,0)</f>
        <v>0</v>
      </c>
      <c r="BH182" s="134">
        <f>IF(N182="sníž. přenesená",J182,0)</f>
        <v>0</v>
      </c>
      <c r="BI182" s="134">
        <f>IF(N182="nulová",J182,0)</f>
        <v>0</v>
      </c>
      <c r="BJ182" s="40" t="s">
        <v>264</v>
      </c>
      <c r="BK182" s="134">
        <f>ROUND(I182*H182,2)</f>
        <v>0</v>
      </c>
      <c r="BL182" s="40" t="s">
        <v>292</v>
      </c>
      <c r="BM182" s="185" t="s">
        <v>1293</v>
      </c>
    </row>
    <row r="183" spans="2:65" s="66" customFormat="1" ht="22.9" customHeight="1" x14ac:dyDescent="0.2">
      <c r="B183" s="151"/>
      <c r="D183" s="69" t="s">
        <v>110</v>
      </c>
      <c r="E183" s="68" t="s">
        <v>564</v>
      </c>
      <c r="F183" s="68" t="s">
        <v>563</v>
      </c>
      <c r="I183" s="198"/>
      <c r="J183" s="152">
        <f>BK183</f>
        <v>0</v>
      </c>
      <c r="L183" s="151"/>
      <c r="M183" s="150"/>
      <c r="P183" s="149">
        <f>SUM(P184:P186)</f>
        <v>0</v>
      </c>
      <c r="R183" s="149">
        <f>SUM(R184:R186)</f>
        <v>0</v>
      </c>
      <c r="T183" s="148">
        <f>SUM(T184:T186)</f>
        <v>0</v>
      </c>
      <c r="AR183" s="69" t="s">
        <v>266</v>
      </c>
      <c r="AT183" s="147" t="s">
        <v>110</v>
      </c>
      <c r="AU183" s="147" t="s">
        <v>264</v>
      </c>
      <c r="AY183" s="69" t="s">
        <v>265</v>
      </c>
      <c r="BK183" s="146">
        <f>SUM(BK184:BK186)</f>
        <v>0</v>
      </c>
    </row>
    <row r="184" spans="2:65" s="2" customFormat="1" ht="48" customHeight="1" x14ac:dyDescent="0.25">
      <c r="B184" s="7"/>
      <c r="C184" s="197" t="s">
        <v>1190</v>
      </c>
      <c r="D184" s="197" t="s">
        <v>78</v>
      </c>
      <c r="E184" s="196" t="s">
        <v>562</v>
      </c>
      <c r="F184" s="191" t="s">
        <v>561</v>
      </c>
      <c r="G184" s="195" t="s">
        <v>201</v>
      </c>
      <c r="H184" s="194">
        <v>250</v>
      </c>
      <c r="I184" s="193"/>
      <c r="J184" s="192">
        <f>ROUND(I184*H184,2)</f>
        <v>0</v>
      </c>
      <c r="K184" s="191" t="s">
        <v>282</v>
      </c>
      <c r="L184" s="7"/>
      <c r="M184" s="201" t="s">
        <v>35</v>
      </c>
      <c r="N184" s="171" t="s">
        <v>58</v>
      </c>
      <c r="P184" s="200">
        <f>O184*H184</f>
        <v>0</v>
      </c>
      <c r="Q184" s="200">
        <v>0</v>
      </c>
      <c r="R184" s="200">
        <f>Q184*H184</f>
        <v>0</v>
      </c>
      <c r="S184" s="200">
        <v>0</v>
      </c>
      <c r="T184" s="199">
        <f>S184*H184</f>
        <v>0</v>
      </c>
      <c r="AR184" s="185" t="s">
        <v>292</v>
      </c>
      <c r="AT184" s="185" t="s">
        <v>78</v>
      </c>
      <c r="AU184" s="185" t="s">
        <v>266</v>
      </c>
      <c r="AY184" s="40" t="s">
        <v>265</v>
      </c>
      <c r="BE184" s="134">
        <f>IF(N184="základní",J184,0)</f>
        <v>0</v>
      </c>
      <c r="BF184" s="134">
        <f>IF(N184="snížená",J184,0)</f>
        <v>0</v>
      </c>
      <c r="BG184" s="134">
        <f>IF(N184="zákl. přenesená",J184,0)</f>
        <v>0</v>
      </c>
      <c r="BH184" s="134">
        <f>IF(N184="sníž. přenesená",J184,0)</f>
        <v>0</v>
      </c>
      <c r="BI184" s="134">
        <f>IF(N184="nulová",J184,0)</f>
        <v>0</v>
      </c>
      <c r="BJ184" s="40" t="s">
        <v>264</v>
      </c>
      <c r="BK184" s="134">
        <f>ROUND(I184*H184,2)</f>
        <v>0</v>
      </c>
      <c r="BL184" s="40" t="s">
        <v>292</v>
      </c>
      <c r="BM184" s="185" t="s">
        <v>1292</v>
      </c>
    </row>
    <row r="185" spans="2:65" s="2" customFormat="1" ht="16.5" customHeight="1" x14ac:dyDescent="0.25">
      <c r="B185" s="7"/>
      <c r="C185" s="210" t="s">
        <v>1186</v>
      </c>
      <c r="D185" s="210" t="s">
        <v>160</v>
      </c>
      <c r="E185" s="209" t="s">
        <v>559</v>
      </c>
      <c r="F185" s="204" t="s">
        <v>558</v>
      </c>
      <c r="G185" s="208" t="s">
        <v>403</v>
      </c>
      <c r="H185" s="207">
        <v>250</v>
      </c>
      <c r="I185" s="206"/>
      <c r="J185" s="205">
        <f>ROUND(I185*H185,2)</f>
        <v>0</v>
      </c>
      <c r="K185" s="204" t="s">
        <v>35</v>
      </c>
      <c r="L185" s="155"/>
      <c r="M185" s="203" t="s">
        <v>35</v>
      </c>
      <c r="N185" s="202" t="s">
        <v>58</v>
      </c>
      <c r="P185" s="200">
        <f>O185*H185</f>
        <v>0</v>
      </c>
      <c r="Q185" s="200">
        <v>0</v>
      </c>
      <c r="R185" s="200">
        <f>Q185*H185</f>
        <v>0</v>
      </c>
      <c r="S185" s="200">
        <v>0</v>
      </c>
      <c r="T185" s="199">
        <f>S185*H185</f>
        <v>0</v>
      </c>
      <c r="AR185" s="185" t="s">
        <v>293</v>
      </c>
      <c r="AT185" s="185" t="s">
        <v>160</v>
      </c>
      <c r="AU185" s="185" t="s">
        <v>266</v>
      </c>
      <c r="AY185" s="40" t="s">
        <v>265</v>
      </c>
      <c r="BE185" s="134">
        <f>IF(N185="základní",J185,0)</f>
        <v>0</v>
      </c>
      <c r="BF185" s="134">
        <f>IF(N185="snížená",J185,0)</f>
        <v>0</v>
      </c>
      <c r="BG185" s="134">
        <f>IF(N185="zákl. přenesená",J185,0)</f>
        <v>0</v>
      </c>
      <c r="BH185" s="134">
        <f>IF(N185="sníž. přenesená",J185,0)</f>
        <v>0</v>
      </c>
      <c r="BI185" s="134">
        <f>IF(N185="nulová",J185,0)</f>
        <v>0</v>
      </c>
      <c r="BJ185" s="40" t="s">
        <v>264</v>
      </c>
      <c r="BK185" s="134">
        <f>ROUND(I185*H185,2)</f>
        <v>0</v>
      </c>
      <c r="BL185" s="40" t="s">
        <v>292</v>
      </c>
      <c r="BM185" s="185" t="s">
        <v>1291</v>
      </c>
    </row>
    <row r="186" spans="2:65" s="2" customFormat="1" ht="24" customHeight="1" x14ac:dyDescent="0.25">
      <c r="B186" s="7"/>
      <c r="C186" s="210" t="s">
        <v>1180</v>
      </c>
      <c r="D186" s="210" t="s">
        <v>160</v>
      </c>
      <c r="E186" s="209" t="s">
        <v>556</v>
      </c>
      <c r="F186" s="204" t="s">
        <v>555</v>
      </c>
      <c r="G186" s="208" t="s">
        <v>403</v>
      </c>
      <c r="H186" s="207">
        <v>2.5</v>
      </c>
      <c r="I186" s="206"/>
      <c r="J186" s="205">
        <f>ROUND(I186*H186,2)</f>
        <v>0</v>
      </c>
      <c r="K186" s="204" t="s">
        <v>35</v>
      </c>
      <c r="L186" s="155"/>
      <c r="M186" s="203" t="s">
        <v>35</v>
      </c>
      <c r="N186" s="202" t="s">
        <v>58</v>
      </c>
      <c r="P186" s="200">
        <f>O186*H186</f>
        <v>0</v>
      </c>
      <c r="Q186" s="200">
        <v>0</v>
      </c>
      <c r="R186" s="200">
        <f>Q186*H186</f>
        <v>0</v>
      </c>
      <c r="S186" s="200">
        <v>0</v>
      </c>
      <c r="T186" s="199">
        <f>S186*H186</f>
        <v>0</v>
      </c>
      <c r="AR186" s="185" t="s">
        <v>293</v>
      </c>
      <c r="AT186" s="185" t="s">
        <v>160</v>
      </c>
      <c r="AU186" s="185" t="s">
        <v>266</v>
      </c>
      <c r="AY186" s="40" t="s">
        <v>265</v>
      </c>
      <c r="BE186" s="134">
        <f>IF(N186="základní",J186,0)</f>
        <v>0</v>
      </c>
      <c r="BF186" s="134">
        <f>IF(N186="snížená",J186,0)</f>
        <v>0</v>
      </c>
      <c r="BG186" s="134">
        <f>IF(N186="zákl. přenesená",J186,0)</f>
        <v>0</v>
      </c>
      <c r="BH186" s="134">
        <f>IF(N186="sníž. přenesená",J186,0)</f>
        <v>0</v>
      </c>
      <c r="BI186" s="134">
        <f>IF(N186="nulová",J186,0)</f>
        <v>0</v>
      </c>
      <c r="BJ186" s="40" t="s">
        <v>264</v>
      </c>
      <c r="BK186" s="134">
        <f>ROUND(I186*H186,2)</f>
        <v>0</v>
      </c>
      <c r="BL186" s="40" t="s">
        <v>292</v>
      </c>
      <c r="BM186" s="185" t="s">
        <v>1290</v>
      </c>
    </row>
    <row r="187" spans="2:65" s="66" customFormat="1" ht="22.9" customHeight="1" x14ac:dyDescent="0.2">
      <c r="B187" s="151"/>
      <c r="D187" s="69" t="s">
        <v>110</v>
      </c>
      <c r="E187" s="68" t="s">
        <v>401</v>
      </c>
      <c r="F187" s="68" t="s">
        <v>400</v>
      </c>
      <c r="I187" s="198"/>
      <c r="J187" s="152">
        <f>BK187</f>
        <v>0</v>
      </c>
      <c r="L187" s="151"/>
      <c r="M187" s="150"/>
      <c r="P187" s="149">
        <f>SUM(P188:P189)</f>
        <v>0</v>
      </c>
      <c r="R187" s="149">
        <f>SUM(R188:R189)</f>
        <v>0</v>
      </c>
      <c r="T187" s="148">
        <f>SUM(T188:T189)</f>
        <v>0</v>
      </c>
      <c r="AR187" s="69" t="s">
        <v>266</v>
      </c>
      <c r="AT187" s="147" t="s">
        <v>110</v>
      </c>
      <c r="AU187" s="147" t="s">
        <v>264</v>
      </c>
      <c r="AY187" s="69" t="s">
        <v>265</v>
      </c>
      <c r="BK187" s="146">
        <f>SUM(BK188:BK189)</f>
        <v>0</v>
      </c>
    </row>
    <row r="188" spans="2:65" s="2" customFormat="1" ht="24" customHeight="1" x14ac:dyDescent="0.25">
      <c r="B188" s="7"/>
      <c r="C188" s="197" t="s">
        <v>1164</v>
      </c>
      <c r="D188" s="197" t="s">
        <v>78</v>
      </c>
      <c r="E188" s="196" t="s">
        <v>398</v>
      </c>
      <c r="F188" s="191" t="s">
        <v>397</v>
      </c>
      <c r="G188" s="195" t="s">
        <v>268</v>
      </c>
      <c r="H188" s="194">
        <v>12</v>
      </c>
      <c r="I188" s="193"/>
      <c r="J188" s="192">
        <f>ROUND(I188*H188,2)</f>
        <v>0</v>
      </c>
      <c r="K188" s="191" t="s">
        <v>267</v>
      </c>
      <c r="L188" s="7"/>
      <c r="M188" s="201" t="s">
        <v>35</v>
      </c>
      <c r="N188" s="171" t="s">
        <v>58</v>
      </c>
      <c r="P188" s="200">
        <f>O188*H188</f>
        <v>0</v>
      </c>
      <c r="Q188" s="200">
        <v>0</v>
      </c>
      <c r="R188" s="200">
        <f>Q188*H188</f>
        <v>0</v>
      </c>
      <c r="S188" s="200">
        <v>0</v>
      </c>
      <c r="T188" s="199">
        <f>S188*H188</f>
        <v>0</v>
      </c>
      <c r="AR188" s="185" t="s">
        <v>263</v>
      </c>
      <c r="AT188" s="185" t="s">
        <v>78</v>
      </c>
      <c r="AU188" s="185" t="s">
        <v>266</v>
      </c>
      <c r="AY188" s="40" t="s">
        <v>265</v>
      </c>
      <c r="BE188" s="134">
        <f>IF(N188="základní",J188,0)</f>
        <v>0</v>
      </c>
      <c r="BF188" s="134">
        <f>IF(N188="snížená",J188,0)</f>
        <v>0</v>
      </c>
      <c r="BG188" s="134">
        <f>IF(N188="zákl. přenesená",J188,0)</f>
        <v>0</v>
      </c>
      <c r="BH188" s="134">
        <f>IF(N188="sníž. přenesená",J188,0)</f>
        <v>0</v>
      </c>
      <c r="BI188" s="134">
        <f>IF(N188="nulová",J188,0)</f>
        <v>0</v>
      </c>
      <c r="BJ188" s="40" t="s">
        <v>264</v>
      </c>
      <c r="BK188" s="134">
        <f>ROUND(I188*H188,2)</f>
        <v>0</v>
      </c>
      <c r="BL188" s="40" t="s">
        <v>263</v>
      </c>
      <c r="BM188" s="185" t="s">
        <v>1289</v>
      </c>
    </row>
    <row r="189" spans="2:65" s="2" customFormat="1" ht="24" customHeight="1" x14ac:dyDescent="0.25">
      <c r="B189" s="7"/>
      <c r="C189" s="210" t="s">
        <v>1160</v>
      </c>
      <c r="D189" s="210" t="s">
        <v>160</v>
      </c>
      <c r="E189" s="209" t="s">
        <v>1288</v>
      </c>
      <c r="F189" s="204" t="s">
        <v>393</v>
      </c>
      <c r="G189" s="208" t="s">
        <v>392</v>
      </c>
      <c r="H189" s="207">
        <v>1</v>
      </c>
      <c r="I189" s="206"/>
      <c r="J189" s="205">
        <f>ROUND(I189*H189,2)</f>
        <v>0</v>
      </c>
      <c r="K189" s="204" t="s">
        <v>35</v>
      </c>
      <c r="L189" s="155"/>
      <c r="M189" s="203" t="s">
        <v>35</v>
      </c>
      <c r="N189" s="202" t="s">
        <v>58</v>
      </c>
      <c r="P189" s="200">
        <f>O189*H189</f>
        <v>0</v>
      </c>
      <c r="Q189" s="200">
        <v>0</v>
      </c>
      <c r="R189" s="200">
        <f>Q189*H189</f>
        <v>0</v>
      </c>
      <c r="S189" s="200">
        <v>0</v>
      </c>
      <c r="T189" s="199">
        <f>S189*H189</f>
        <v>0</v>
      </c>
      <c r="AR189" s="185" t="s">
        <v>293</v>
      </c>
      <c r="AT189" s="185" t="s">
        <v>160</v>
      </c>
      <c r="AU189" s="185" t="s">
        <v>266</v>
      </c>
      <c r="AY189" s="40" t="s">
        <v>265</v>
      </c>
      <c r="BE189" s="134">
        <f>IF(N189="základní",J189,0)</f>
        <v>0</v>
      </c>
      <c r="BF189" s="134">
        <f>IF(N189="snížená",J189,0)</f>
        <v>0</v>
      </c>
      <c r="BG189" s="134">
        <f>IF(N189="zákl. přenesená",J189,0)</f>
        <v>0</v>
      </c>
      <c r="BH189" s="134">
        <f>IF(N189="sníž. přenesená",J189,0)</f>
        <v>0</v>
      </c>
      <c r="BI189" s="134">
        <f>IF(N189="nulová",J189,0)</f>
        <v>0</v>
      </c>
      <c r="BJ189" s="40" t="s">
        <v>264</v>
      </c>
      <c r="BK189" s="134">
        <f>ROUND(I189*H189,2)</f>
        <v>0</v>
      </c>
      <c r="BL189" s="40" t="s">
        <v>292</v>
      </c>
      <c r="BM189" s="185" t="s">
        <v>1287</v>
      </c>
    </row>
    <row r="190" spans="2:65" s="66" customFormat="1" ht="25.9" customHeight="1" x14ac:dyDescent="0.2">
      <c r="B190" s="151"/>
      <c r="D190" s="69" t="s">
        <v>110</v>
      </c>
      <c r="E190" s="72" t="s">
        <v>160</v>
      </c>
      <c r="F190" s="72" t="s">
        <v>390</v>
      </c>
      <c r="I190" s="198"/>
      <c r="J190" s="157">
        <f>BK190</f>
        <v>0</v>
      </c>
      <c r="L190" s="151"/>
      <c r="M190" s="150"/>
      <c r="P190" s="149">
        <f>P191</f>
        <v>0</v>
      </c>
      <c r="R190" s="149">
        <f>R191</f>
        <v>0</v>
      </c>
      <c r="T190" s="148">
        <f>T191</f>
        <v>0</v>
      </c>
      <c r="AR190" s="69" t="s">
        <v>325</v>
      </c>
      <c r="AT190" s="147" t="s">
        <v>110</v>
      </c>
      <c r="AU190" s="147" t="s">
        <v>288</v>
      </c>
      <c r="AY190" s="69" t="s">
        <v>265</v>
      </c>
      <c r="BK190" s="146">
        <f>BK191</f>
        <v>0</v>
      </c>
    </row>
    <row r="191" spans="2:65" s="66" customFormat="1" ht="22.9" customHeight="1" x14ac:dyDescent="0.2">
      <c r="B191" s="151"/>
      <c r="D191" s="69" t="s">
        <v>110</v>
      </c>
      <c r="E191" s="68" t="s">
        <v>1286</v>
      </c>
      <c r="F191" s="68" t="s">
        <v>1285</v>
      </c>
      <c r="I191" s="198"/>
      <c r="J191" s="152">
        <f>BK191</f>
        <v>0</v>
      </c>
      <c r="L191" s="151"/>
      <c r="M191" s="150"/>
      <c r="P191" s="149">
        <f>SUM(P192:P196)</f>
        <v>0</v>
      </c>
      <c r="R191" s="149">
        <f>SUM(R192:R196)</f>
        <v>0</v>
      </c>
      <c r="T191" s="148">
        <f>SUM(T192:T196)</f>
        <v>0</v>
      </c>
      <c r="AR191" s="69" t="s">
        <v>325</v>
      </c>
      <c r="AT191" s="147" t="s">
        <v>110</v>
      </c>
      <c r="AU191" s="147" t="s">
        <v>264</v>
      </c>
      <c r="AY191" s="69" t="s">
        <v>265</v>
      </c>
      <c r="BK191" s="146">
        <f>SUM(BK192:BK196)</f>
        <v>0</v>
      </c>
    </row>
    <row r="192" spans="2:65" s="2" customFormat="1" ht="60" customHeight="1" x14ac:dyDescent="0.25">
      <c r="B192" s="7"/>
      <c r="C192" s="197" t="s">
        <v>292</v>
      </c>
      <c r="D192" s="197" t="s">
        <v>78</v>
      </c>
      <c r="E192" s="196" t="s">
        <v>1284</v>
      </c>
      <c r="F192" s="191" t="s">
        <v>1283</v>
      </c>
      <c r="G192" s="195" t="s">
        <v>201</v>
      </c>
      <c r="H192" s="194">
        <v>230</v>
      </c>
      <c r="I192" s="193"/>
      <c r="J192" s="192">
        <f>ROUND(I192*H192,2)</f>
        <v>0</v>
      </c>
      <c r="K192" s="191" t="s">
        <v>282</v>
      </c>
      <c r="L192" s="7"/>
      <c r="M192" s="201" t="s">
        <v>35</v>
      </c>
      <c r="N192" s="171" t="s">
        <v>58</v>
      </c>
      <c r="P192" s="200">
        <f>O192*H192</f>
        <v>0</v>
      </c>
      <c r="Q192" s="200">
        <v>0</v>
      </c>
      <c r="R192" s="200">
        <f>Q192*H192</f>
        <v>0</v>
      </c>
      <c r="S192" s="200">
        <v>0</v>
      </c>
      <c r="T192" s="199">
        <f>S192*H192</f>
        <v>0</v>
      </c>
      <c r="AR192" s="185" t="s">
        <v>271</v>
      </c>
      <c r="AT192" s="185" t="s">
        <v>78</v>
      </c>
      <c r="AU192" s="185" t="s">
        <v>266</v>
      </c>
      <c r="AY192" s="40" t="s">
        <v>265</v>
      </c>
      <c r="BE192" s="134">
        <f>IF(N192="základní",J192,0)</f>
        <v>0</v>
      </c>
      <c r="BF192" s="134">
        <f>IF(N192="snížená",J192,0)</f>
        <v>0</v>
      </c>
      <c r="BG192" s="134">
        <f>IF(N192="zákl. přenesená",J192,0)</f>
        <v>0</v>
      </c>
      <c r="BH192" s="134">
        <f>IF(N192="sníž. přenesená",J192,0)</f>
        <v>0</v>
      </c>
      <c r="BI192" s="134">
        <f>IF(N192="nulová",J192,0)</f>
        <v>0</v>
      </c>
      <c r="BJ192" s="40" t="s">
        <v>264</v>
      </c>
      <c r="BK192" s="134">
        <f>ROUND(I192*H192,2)</f>
        <v>0</v>
      </c>
      <c r="BL192" s="40" t="s">
        <v>271</v>
      </c>
      <c r="BM192" s="185" t="s">
        <v>1282</v>
      </c>
    </row>
    <row r="193" spans="2:65" s="2" customFormat="1" ht="29.25" x14ac:dyDescent="0.25">
      <c r="B193" s="7"/>
      <c r="D193" s="215" t="s">
        <v>301</v>
      </c>
      <c r="F193" s="214" t="s">
        <v>320</v>
      </c>
      <c r="I193" s="213"/>
      <c r="L193" s="7"/>
      <c r="M193" s="212"/>
      <c r="T193" s="211"/>
      <c r="AT193" s="40" t="s">
        <v>301</v>
      </c>
      <c r="AU193" s="40" t="s">
        <v>266</v>
      </c>
    </row>
    <row r="194" spans="2:65" s="2" customFormat="1" ht="36" customHeight="1" x14ac:dyDescent="0.25">
      <c r="B194" s="7"/>
      <c r="C194" s="197" t="s">
        <v>1281</v>
      </c>
      <c r="D194" s="197" t="s">
        <v>78</v>
      </c>
      <c r="E194" s="196" t="s">
        <v>1280</v>
      </c>
      <c r="F194" s="191" t="s">
        <v>1279</v>
      </c>
      <c r="G194" s="195" t="s">
        <v>201</v>
      </c>
      <c r="H194" s="194">
        <v>230</v>
      </c>
      <c r="I194" s="193"/>
      <c r="J194" s="192">
        <f>ROUND(I194*H194,2)</f>
        <v>0</v>
      </c>
      <c r="K194" s="191" t="s">
        <v>282</v>
      </c>
      <c r="L194" s="7"/>
      <c r="M194" s="201" t="s">
        <v>35</v>
      </c>
      <c r="N194" s="171" t="s">
        <v>58</v>
      </c>
      <c r="P194" s="200">
        <f>O194*H194</f>
        <v>0</v>
      </c>
      <c r="Q194" s="200">
        <v>0</v>
      </c>
      <c r="R194" s="200">
        <f>Q194*H194</f>
        <v>0</v>
      </c>
      <c r="S194" s="200">
        <v>0</v>
      </c>
      <c r="T194" s="199">
        <f>S194*H194</f>
        <v>0</v>
      </c>
      <c r="AR194" s="185" t="s">
        <v>271</v>
      </c>
      <c r="AT194" s="185" t="s">
        <v>78</v>
      </c>
      <c r="AU194" s="185" t="s">
        <v>266</v>
      </c>
      <c r="AY194" s="40" t="s">
        <v>265</v>
      </c>
      <c r="BE194" s="134">
        <f>IF(N194="základní",J194,0)</f>
        <v>0</v>
      </c>
      <c r="BF194" s="134">
        <f>IF(N194="snížená",J194,0)</f>
        <v>0</v>
      </c>
      <c r="BG194" s="134">
        <f>IF(N194="zákl. přenesená",J194,0)</f>
        <v>0</v>
      </c>
      <c r="BH194" s="134">
        <f>IF(N194="sníž. přenesená",J194,0)</f>
        <v>0</v>
      </c>
      <c r="BI194" s="134">
        <f>IF(N194="nulová",J194,0)</f>
        <v>0</v>
      </c>
      <c r="BJ194" s="40" t="s">
        <v>264</v>
      </c>
      <c r="BK194" s="134">
        <f>ROUND(I194*H194,2)</f>
        <v>0</v>
      </c>
      <c r="BL194" s="40" t="s">
        <v>271</v>
      </c>
      <c r="BM194" s="185" t="s">
        <v>1278</v>
      </c>
    </row>
    <row r="195" spans="2:65" s="2" customFormat="1" ht="36" customHeight="1" x14ac:dyDescent="0.25">
      <c r="B195" s="7"/>
      <c r="C195" s="197" t="s">
        <v>1153</v>
      </c>
      <c r="D195" s="197" t="s">
        <v>78</v>
      </c>
      <c r="E195" s="196" t="s">
        <v>305</v>
      </c>
      <c r="F195" s="191" t="s">
        <v>304</v>
      </c>
      <c r="G195" s="195" t="s">
        <v>206</v>
      </c>
      <c r="H195" s="194">
        <v>80.5</v>
      </c>
      <c r="I195" s="193"/>
      <c r="J195" s="192">
        <f>ROUND(I195*H195,2)</f>
        <v>0</v>
      </c>
      <c r="K195" s="191" t="s">
        <v>282</v>
      </c>
      <c r="L195" s="7"/>
      <c r="M195" s="201" t="s">
        <v>35</v>
      </c>
      <c r="N195" s="171" t="s">
        <v>58</v>
      </c>
      <c r="P195" s="200">
        <f>O195*H195</f>
        <v>0</v>
      </c>
      <c r="Q195" s="200">
        <v>0</v>
      </c>
      <c r="R195" s="200">
        <f>Q195*H195</f>
        <v>0</v>
      </c>
      <c r="S195" s="200">
        <v>0</v>
      </c>
      <c r="T195" s="199">
        <f>S195*H195</f>
        <v>0</v>
      </c>
      <c r="AR195" s="185" t="s">
        <v>271</v>
      </c>
      <c r="AT195" s="185" t="s">
        <v>78</v>
      </c>
      <c r="AU195" s="185" t="s">
        <v>266</v>
      </c>
      <c r="AY195" s="40" t="s">
        <v>265</v>
      </c>
      <c r="BE195" s="134">
        <f>IF(N195="základní",J195,0)</f>
        <v>0</v>
      </c>
      <c r="BF195" s="134">
        <f>IF(N195="snížená",J195,0)</f>
        <v>0</v>
      </c>
      <c r="BG195" s="134">
        <f>IF(N195="zákl. přenesená",J195,0)</f>
        <v>0</v>
      </c>
      <c r="BH195" s="134">
        <f>IF(N195="sníž. přenesená",J195,0)</f>
        <v>0</v>
      </c>
      <c r="BI195" s="134">
        <f>IF(N195="nulová",J195,0)</f>
        <v>0</v>
      </c>
      <c r="BJ195" s="40" t="s">
        <v>264</v>
      </c>
      <c r="BK195" s="134">
        <f>ROUND(I195*H195,2)</f>
        <v>0</v>
      </c>
      <c r="BL195" s="40" t="s">
        <v>271</v>
      </c>
      <c r="BM195" s="185" t="s">
        <v>1277</v>
      </c>
    </row>
    <row r="196" spans="2:65" s="2" customFormat="1" ht="48.75" x14ac:dyDescent="0.25">
      <c r="B196" s="7"/>
      <c r="D196" s="215" t="s">
        <v>301</v>
      </c>
      <c r="F196" s="214" t="s">
        <v>302</v>
      </c>
      <c r="I196" s="213"/>
      <c r="L196" s="7"/>
      <c r="M196" s="212"/>
      <c r="T196" s="211"/>
      <c r="AT196" s="40" t="s">
        <v>301</v>
      </c>
      <c r="AU196" s="40" t="s">
        <v>266</v>
      </c>
    </row>
    <row r="197" spans="2:65" s="66" customFormat="1" ht="25.9" customHeight="1" x14ac:dyDescent="0.2">
      <c r="B197" s="151"/>
      <c r="D197" s="69" t="s">
        <v>110</v>
      </c>
      <c r="E197" s="72" t="s">
        <v>290</v>
      </c>
      <c r="F197" s="72" t="s">
        <v>289</v>
      </c>
      <c r="I197" s="198"/>
      <c r="J197" s="157">
        <f>BK197</f>
        <v>0</v>
      </c>
      <c r="L197" s="151"/>
      <c r="M197" s="150"/>
      <c r="P197" s="149">
        <f>P198+P200+P202</f>
        <v>0</v>
      </c>
      <c r="R197" s="149">
        <f>R198+R200+R202</f>
        <v>0</v>
      </c>
      <c r="T197" s="148">
        <f>T198+T200+T202</f>
        <v>0</v>
      </c>
      <c r="AR197" s="69" t="s">
        <v>272</v>
      </c>
      <c r="AT197" s="147" t="s">
        <v>110</v>
      </c>
      <c r="AU197" s="147" t="s">
        <v>288</v>
      </c>
      <c r="AY197" s="69" t="s">
        <v>265</v>
      </c>
      <c r="BK197" s="146">
        <f>BK198+BK200+BK202</f>
        <v>0</v>
      </c>
    </row>
    <row r="198" spans="2:65" s="66" customFormat="1" ht="22.9" customHeight="1" x14ac:dyDescent="0.2">
      <c r="B198" s="151"/>
      <c r="D198" s="69" t="s">
        <v>110</v>
      </c>
      <c r="E198" s="68" t="s">
        <v>287</v>
      </c>
      <c r="F198" s="68" t="s">
        <v>286</v>
      </c>
      <c r="I198" s="198"/>
      <c r="J198" s="152">
        <f>BK198</f>
        <v>0</v>
      </c>
      <c r="L198" s="151"/>
      <c r="M198" s="150"/>
      <c r="P198" s="149">
        <f>P199</f>
        <v>0</v>
      </c>
      <c r="R198" s="149">
        <f>R199</f>
        <v>0</v>
      </c>
      <c r="T198" s="148">
        <f>T199</f>
        <v>0</v>
      </c>
      <c r="AR198" s="69" t="s">
        <v>272</v>
      </c>
      <c r="AT198" s="147" t="s">
        <v>110</v>
      </c>
      <c r="AU198" s="147" t="s">
        <v>264</v>
      </c>
      <c r="AY198" s="69" t="s">
        <v>265</v>
      </c>
      <c r="BK198" s="146">
        <f>BK199</f>
        <v>0</v>
      </c>
    </row>
    <row r="199" spans="2:65" s="2" customFormat="1" ht="36" customHeight="1" x14ac:dyDescent="0.25">
      <c r="B199" s="7"/>
      <c r="C199" s="197" t="s">
        <v>1257</v>
      </c>
      <c r="D199" s="197" t="s">
        <v>78</v>
      </c>
      <c r="E199" s="196" t="s">
        <v>284</v>
      </c>
      <c r="F199" s="191" t="s">
        <v>283</v>
      </c>
      <c r="G199" s="195" t="s">
        <v>268</v>
      </c>
      <c r="H199" s="194">
        <v>16</v>
      </c>
      <c r="I199" s="193"/>
      <c r="J199" s="192">
        <f>ROUND(I199*H199,2)</f>
        <v>0</v>
      </c>
      <c r="K199" s="191" t="s">
        <v>282</v>
      </c>
      <c r="L199" s="7"/>
      <c r="M199" s="201" t="s">
        <v>35</v>
      </c>
      <c r="N199" s="171" t="s">
        <v>58</v>
      </c>
      <c r="P199" s="200">
        <f>O199*H199</f>
        <v>0</v>
      </c>
      <c r="Q199" s="200">
        <v>0</v>
      </c>
      <c r="R199" s="200">
        <f>Q199*H199</f>
        <v>0</v>
      </c>
      <c r="S199" s="200">
        <v>0</v>
      </c>
      <c r="T199" s="199">
        <f>S199*H199</f>
        <v>0</v>
      </c>
      <c r="AR199" s="185" t="s">
        <v>263</v>
      </c>
      <c r="AT199" s="185" t="s">
        <v>78</v>
      </c>
      <c r="AU199" s="185" t="s">
        <v>266</v>
      </c>
      <c r="AY199" s="40" t="s">
        <v>265</v>
      </c>
      <c r="BE199" s="134">
        <f>IF(N199="základní",J199,0)</f>
        <v>0</v>
      </c>
      <c r="BF199" s="134">
        <f>IF(N199="snížená",J199,0)</f>
        <v>0</v>
      </c>
      <c r="BG199" s="134">
        <f>IF(N199="zákl. přenesená",J199,0)</f>
        <v>0</v>
      </c>
      <c r="BH199" s="134">
        <f>IF(N199="sníž. přenesená",J199,0)</f>
        <v>0</v>
      </c>
      <c r="BI199" s="134">
        <f>IF(N199="nulová",J199,0)</f>
        <v>0</v>
      </c>
      <c r="BJ199" s="40" t="s">
        <v>264</v>
      </c>
      <c r="BK199" s="134">
        <f>ROUND(I199*H199,2)</f>
        <v>0</v>
      </c>
      <c r="BL199" s="40" t="s">
        <v>263</v>
      </c>
      <c r="BM199" s="185" t="s">
        <v>1276</v>
      </c>
    </row>
    <row r="200" spans="2:65" s="66" customFormat="1" ht="22.9" customHeight="1" x14ac:dyDescent="0.2">
      <c r="B200" s="151"/>
      <c r="D200" s="69" t="s">
        <v>110</v>
      </c>
      <c r="E200" s="68" t="s">
        <v>280</v>
      </c>
      <c r="F200" s="68" t="s">
        <v>279</v>
      </c>
      <c r="I200" s="198"/>
      <c r="J200" s="152">
        <f>BK200</f>
        <v>0</v>
      </c>
      <c r="L200" s="151"/>
      <c r="M200" s="150"/>
      <c r="P200" s="149">
        <f>P201</f>
        <v>0</v>
      </c>
      <c r="R200" s="149">
        <f>R201</f>
        <v>0</v>
      </c>
      <c r="T200" s="148">
        <f>T201</f>
        <v>0</v>
      </c>
      <c r="AR200" s="69" t="s">
        <v>272</v>
      </c>
      <c r="AT200" s="147" t="s">
        <v>110</v>
      </c>
      <c r="AU200" s="147" t="s">
        <v>264</v>
      </c>
      <c r="AY200" s="69" t="s">
        <v>265</v>
      </c>
      <c r="BK200" s="146">
        <f>BK201</f>
        <v>0</v>
      </c>
    </row>
    <row r="201" spans="2:65" s="2" customFormat="1" ht="24" customHeight="1" x14ac:dyDescent="0.25">
      <c r="B201" s="7"/>
      <c r="C201" s="197" t="s">
        <v>1255</v>
      </c>
      <c r="D201" s="197" t="s">
        <v>78</v>
      </c>
      <c r="E201" s="196" t="s">
        <v>277</v>
      </c>
      <c r="F201" s="191" t="s">
        <v>276</v>
      </c>
      <c r="G201" s="195" t="s">
        <v>268</v>
      </c>
      <c r="H201" s="194">
        <v>32</v>
      </c>
      <c r="I201" s="193"/>
      <c r="J201" s="192">
        <f>ROUND(I201*H201,2)</f>
        <v>0</v>
      </c>
      <c r="K201" s="191" t="s">
        <v>267</v>
      </c>
      <c r="L201" s="7"/>
      <c r="M201" s="201" t="s">
        <v>35</v>
      </c>
      <c r="N201" s="171" t="s">
        <v>58</v>
      </c>
      <c r="P201" s="200">
        <f>O201*H201</f>
        <v>0</v>
      </c>
      <c r="Q201" s="200">
        <v>0</v>
      </c>
      <c r="R201" s="200">
        <f>Q201*H201</f>
        <v>0</v>
      </c>
      <c r="S201" s="200">
        <v>0</v>
      </c>
      <c r="T201" s="199">
        <f>S201*H201</f>
        <v>0</v>
      </c>
      <c r="AR201" s="185" t="s">
        <v>263</v>
      </c>
      <c r="AT201" s="185" t="s">
        <v>78</v>
      </c>
      <c r="AU201" s="185" t="s">
        <v>266</v>
      </c>
      <c r="AY201" s="40" t="s">
        <v>265</v>
      </c>
      <c r="BE201" s="134">
        <f>IF(N201="základní",J201,0)</f>
        <v>0</v>
      </c>
      <c r="BF201" s="134">
        <f>IF(N201="snížená",J201,0)</f>
        <v>0</v>
      </c>
      <c r="BG201" s="134">
        <f>IF(N201="zákl. přenesená",J201,0)</f>
        <v>0</v>
      </c>
      <c r="BH201" s="134">
        <f>IF(N201="sníž. přenesená",J201,0)</f>
        <v>0</v>
      </c>
      <c r="BI201" s="134">
        <f>IF(N201="nulová",J201,0)</f>
        <v>0</v>
      </c>
      <c r="BJ201" s="40" t="s">
        <v>264</v>
      </c>
      <c r="BK201" s="134">
        <f>ROUND(I201*H201,2)</f>
        <v>0</v>
      </c>
      <c r="BL201" s="40" t="s">
        <v>263</v>
      </c>
      <c r="BM201" s="185" t="s">
        <v>1275</v>
      </c>
    </row>
    <row r="202" spans="2:65" s="66" customFormat="1" ht="22.9" customHeight="1" x14ac:dyDescent="0.2">
      <c r="B202" s="151"/>
      <c r="D202" s="69" t="s">
        <v>110</v>
      </c>
      <c r="E202" s="68" t="s">
        <v>274</v>
      </c>
      <c r="F202" s="68" t="s">
        <v>273</v>
      </c>
      <c r="I202" s="198"/>
      <c r="J202" s="152">
        <f>BK202</f>
        <v>0</v>
      </c>
      <c r="L202" s="151"/>
      <c r="M202" s="150"/>
      <c r="P202" s="149">
        <f>P203</f>
        <v>0</v>
      </c>
      <c r="R202" s="149">
        <f>R203</f>
        <v>0</v>
      </c>
      <c r="T202" s="148">
        <f>T203</f>
        <v>0</v>
      </c>
      <c r="AR202" s="69" t="s">
        <v>272</v>
      </c>
      <c r="AT202" s="147" t="s">
        <v>110</v>
      </c>
      <c r="AU202" s="147" t="s">
        <v>264</v>
      </c>
      <c r="AY202" s="69" t="s">
        <v>265</v>
      </c>
      <c r="BK202" s="146">
        <f>BK203</f>
        <v>0</v>
      </c>
    </row>
    <row r="203" spans="2:65" s="2" customFormat="1" ht="24" customHeight="1" x14ac:dyDescent="0.25">
      <c r="B203" s="7"/>
      <c r="C203" s="197" t="s">
        <v>1222</v>
      </c>
      <c r="D203" s="197" t="s">
        <v>78</v>
      </c>
      <c r="E203" s="196" t="s">
        <v>270</v>
      </c>
      <c r="F203" s="191" t="s">
        <v>269</v>
      </c>
      <c r="G203" s="195" t="s">
        <v>268</v>
      </c>
      <c r="H203" s="194">
        <v>6</v>
      </c>
      <c r="I203" s="193"/>
      <c r="J203" s="192">
        <f>ROUND(I203*H203,2)</f>
        <v>0</v>
      </c>
      <c r="K203" s="191" t="s">
        <v>267</v>
      </c>
      <c r="L203" s="7"/>
      <c r="M203" s="190" t="s">
        <v>35</v>
      </c>
      <c r="N203" s="189" t="s">
        <v>58</v>
      </c>
      <c r="O203" s="188"/>
      <c r="P203" s="187">
        <f>O203*H203</f>
        <v>0</v>
      </c>
      <c r="Q203" s="187">
        <v>0</v>
      </c>
      <c r="R203" s="187">
        <f>Q203*H203</f>
        <v>0</v>
      </c>
      <c r="S203" s="187">
        <v>0</v>
      </c>
      <c r="T203" s="186">
        <f>S203*H203</f>
        <v>0</v>
      </c>
      <c r="AR203" s="185" t="s">
        <v>263</v>
      </c>
      <c r="AT203" s="185" t="s">
        <v>78</v>
      </c>
      <c r="AU203" s="185" t="s">
        <v>266</v>
      </c>
      <c r="AY203" s="40" t="s">
        <v>265</v>
      </c>
      <c r="BE203" s="134">
        <f>IF(N203="základní",J203,0)</f>
        <v>0</v>
      </c>
      <c r="BF203" s="134">
        <f>IF(N203="snížená",J203,0)</f>
        <v>0</v>
      </c>
      <c r="BG203" s="134">
        <f>IF(N203="zákl. přenesená",J203,0)</f>
        <v>0</v>
      </c>
      <c r="BH203" s="134">
        <f>IF(N203="sníž. přenesená",J203,0)</f>
        <v>0</v>
      </c>
      <c r="BI203" s="134">
        <f>IF(N203="nulová",J203,0)</f>
        <v>0</v>
      </c>
      <c r="BJ203" s="40" t="s">
        <v>264</v>
      </c>
      <c r="BK203" s="134">
        <f>ROUND(I203*H203,2)</f>
        <v>0</v>
      </c>
      <c r="BL203" s="40" t="s">
        <v>263</v>
      </c>
      <c r="BM203" s="185" t="s">
        <v>1274</v>
      </c>
    </row>
    <row r="204" spans="2:65" s="2" customFormat="1" ht="6.95" customHeight="1" x14ac:dyDescent="0.25">
      <c r="B204" s="4"/>
      <c r="C204" s="3"/>
      <c r="D204" s="3"/>
      <c r="E204" s="3"/>
      <c r="F204" s="3"/>
      <c r="G204" s="3"/>
      <c r="H204" s="3"/>
      <c r="I204" s="184"/>
      <c r="J204" s="3"/>
      <c r="K204" s="3"/>
      <c r="L204" s="7"/>
    </row>
  </sheetData>
  <sheetProtection algorithmName="SHA-512" hashValue="VJ8zw3ju37UduLot7hc6Vb/JiUSvpOfWtpSBAXcTlC5Gvw2i1yPuu8oRtl3QcAqZ3QI2dU21oJIlDt00QpIu2A==" saltValue="G4tavFy+N6cBBGQmy/XRfS7/hMeQjTCstNx4Iv+lcECI/OMPJ0FyRB7Ekz4y0gLm1jIBXUaWCGGYxfGe0/Lofg==" spinCount="100000" sheet="1" objects="1" scenarios="1" formatColumns="0" formatRows="0" autoFilter="0"/>
  <autoFilter ref="C135:K203" xr:uid="{00000000-0009-0000-0000-000006000000}"/>
  <mergeCells count="9">
    <mergeCell ref="E87:H87"/>
    <mergeCell ref="E126:H126"/>
    <mergeCell ref="E128:H12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375BBA-11F2-43E3-AD29-A0F033AF3A00}">
  <sheetPr>
    <pageSetUpPr fitToPage="1"/>
  </sheetPr>
  <dimension ref="B2:K221"/>
  <sheetViews>
    <sheetView showGridLines="0" zoomScaleNormal="100" workbookViewId="0">
      <selection activeCell="K30" sqref="K30:O30"/>
    </sheetView>
  </sheetViews>
  <sheetFormatPr defaultRowHeight="11.25" x14ac:dyDescent="0.2"/>
  <cols>
    <col min="1" max="1" width="7.140625" style="1" customWidth="1"/>
    <col min="2" max="2" width="1.42578125" style="1" customWidth="1"/>
    <col min="3" max="3" width="3.5703125" style="1" customWidth="1"/>
    <col min="4" max="4" width="3.7109375" style="1" customWidth="1"/>
    <col min="5" max="5" width="14.7109375" style="1" customWidth="1"/>
    <col min="6" max="6" width="86.42578125" style="1" customWidth="1"/>
    <col min="7" max="7" width="7.42578125" style="1" customWidth="1"/>
    <col min="8" max="8" width="9.5703125" style="1" customWidth="1"/>
    <col min="9" max="9" width="12.140625" style="1" customWidth="1"/>
    <col min="10" max="10" width="20.140625" style="1" customWidth="1"/>
    <col min="11" max="11" width="13.28515625" style="1" hidden="1" customWidth="1"/>
    <col min="12" max="16384" width="9.140625" style="1"/>
  </cols>
  <sheetData>
    <row r="2" spans="2:11" ht="36.950000000000003" customHeight="1" x14ac:dyDescent="0.2"/>
    <row r="3" spans="2:11" ht="6.95" customHeight="1" x14ac:dyDescent="0.2">
      <c r="B3" s="126"/>
      <c r="C3" s="125"/>
      <c r="D3" s="125"/>
      <c r="E3" s="125"/>
      <c r="F3" s="125"/>
      <c r="G3" s="125"/>
      <c r="H3" s="125"/>
      <c r="I3" s="125"/>
      <c r="J3" s="124"/>
      <c r="K3" s="44"/>
    </row>
    <row r="4" spans="2:11" ht="24.95" customHeight="1" x14ac:dyDescent="0.2">
      <c r="B4" s="123"/>
      <c r="D4" s="26" t="s">
        <v>147</v>
      </c>
      <c r="J4" s="122"/>
    </row>
    <row r="5" spans="2:11" ht="6.95" customHeight="1" x14ac:dyDescent="0.2">
      <c r="B5" s="123"/>
      <c r="J5" s="122"/>
    </row>
    <row r="6" spans="2:11" ht="12" customHeight="1" x14ac:dyDescent="0.2">
      <c r="B6" s="123"/>
      <c r="D6" s="21" t="s">
        <v>48</v>
      </c>
      <c r="J6" s="122"/>
    </row>
    <row r="7" spans="2:11" ht="16.5" customHeight="1" x14ac:dyDescent="0.2">
      <c r="B7" s="123"/>
      <c r="E7" s="284" t="str">
        <f>'Rekapitulace stavby'!J5</f>
        <v>PP-SAKO Brno, a.s. - SSO Jedovnická 4</v>
      </c>
      <c r="F7" s="285"/>
      <c r="G7" s="285"/>
      <c r="H7" s="285"/>
      <c r="J7" s="122"/>
    </row>
    <row r="8" spans="2:11" s="2" customFormat="1" ht="12" customHeight="1" x14ac:dyDescent="0.25">
      <c r="B8" s="74"/>
      <c r="D8" s="21" t="s">
        <v>137</v>
      </c>
      <c r="J8" s="81"/>
    </row>
    <row r="9" spans="2:11" s="2" customFormat="1" ht="36.950000000000003" customHeight="1" x14ac:dyDescent="0.25">
      <c r="B9" s="74"/>
      <c r="E9" s="278" t="s">
        <v>1602</v>
      </c>
      <c r="F9" s="271"/>
      <c r="G9" s="271"/>
      <c r="H9" s="271"/>
      <c r="J9" s="81"/>
    </row>
    <row r="10" spans="2:11" s="2" customFormat="1" x14ac:dyDescent="0.25">
      <c r="B10" s="74"/>
      <c r="J10" s="81"/>
    </row>
    <row r="11" spans="2:11" s="2" customFormat="1" ht="12" customHeight="1" x14ac:dyDescent="0.25">
      <c r="B11" s="74"/>
      <c r="D11" s="21" t="s">
        <v>71</v>
      </c>
      <c r="F11" s="40" t="s">
        <v>35</v>
      </c>
      <c r="I11" s="21" t="s">
        <v>70</v>
      </c>
      <c r="J11" s="121" t="s">
        <v>35</v>
      </c>
    </row>
    <row r="12" spans="2:11" s="2" customFormat="1" ht="12" customHeight="1" x14ac:dyDescent="0.25">
      <c r="B12" s="74"/>
      <c r="D12" s="21" t="s">
        <v>47</v>
      </c>
      <c r="F12" s="40" t="s">
        <v>68</v>
      </c>
      <c r="I12" s="21" t="s">
        <v>46</v>
      </c>
      <c r="J12" s="83">
        <f>'Rekapitulace stavby'!AM7</f>
        <v>43787</v>
      </c>
    </row>
    <row r="13" spans="2:11" s="2" customFormat="1" ht="10.9" customHeight="1" x14ac:dyDescent="0.25">
      <c r="B13" s="74"/>
      <c r="J13" s="81"/>
    </row>
    <row r="14" spans="2:11" s="2" customFormat="1" ht="12" customHeight="1" x14ac:dyDescent="0.25">
      <c r="B14" s="74"/>
      <c r="D14" s="21" t="s">
        <v>45</v>
      </c>
      <c r="I14" s="21" t="s">
        <v>69</v>
      </c>
      <c r="J14" s="121" t="str">
        <f>IF('Rekapitulace stavby'!AM9="","",'Rekapitulace stavby'!AM9)</f>
        <v/>
      </c>
    </row>
    <row r="15" spans="2:11" s="2" customFormat="1" ht="18" customHeight="1" x14ac:dyDescent="0.25">
      <c r="B15" s="74"/>
      <c r="E15" s="40" t="str">
        <f>IF('Rekapitulace stavby'!D10="","",'Rekapitulace stavby'!D10)</f>
        <v xml:space="preserve"> </v>
      </c>
      <c r="I15" s="21" t="s">
        <v>67</v>
      </c>
      <c r="J15" s="121" t="str">
        <f>IF('Rekapitulace stavby'!AM10="","",'Rekapitulace stavby'!AM10)</f>
        <v/>
      </c>
    </row>
    <row r="16" spans="2:11" s="2" customFormat="1" ht="6.95" customHeight="1" x14ac:dyDescent="0.25">
      <c r="B16" s="74"/>
      <c r="J16" s="81"/>
    </row>
    <row r="17" spans="2:11" s="2" customFormat="1" ht="12" customHeight="1" x14ac:dyDescent="0.25">
      <c r="B17" s="74"/>
      <c r="D17" s="21" t="s">
        <v>43</v>
      </c>
      <c r="I17" s="21" t="s">
        <v>69</v>
      </c>
      <c r="J17" s="121" t="str">
        <f>'Rekapitulace stavby'!AM12</f>
        <v/>
      </c>
    </row>
    <row r="18" spans="2:11" s="2" customFormat="1" ht="18" customHeight="1" x14ac:dyDescent="0.25">
      <c r="B18" s="74"/>
      <c r="E18" s="253" t="str">
        <f>'Rekapitulace stavby'!D13</f>
        <v xml:space="preserve"> </v>
      </c>
      <c r="F18" s="253"/>
      <c r="G18" s="253"/>
      <c r="H18" s="253"/>
      <c r="I18" s="21" t="s">
        <v>67</v>
      </c>
      <c r="J18" s="121" t="str">
        <f>'Rekapitulace stavby'!AM13</f>
        <v/>
      </c>
    </row>
    <row r="19" spans="2:11" s="2" customFormat="1" ht="6.95" customHeight="1" x14ac:dyDescent="0.25">
      <c r="B19" s="74"/>
      <c r="J19" s="81"/>
    </row>
    <row r="20" spans="2:11" s="2" customFormat="1" ht="12" customHeight="1" x14ac:dyDescent="0.25">
      <c r="B20" s="74"/>
      <c r="D20" s="21" t="s">
        <v>44</v>
      </c>
      <c r="I20" s="21" t="s">
        <v>69</v>
      </c>
      <c r="J20" s="121" t="str">
        <f>IF('Rekapitulace stavby'!AM15="","",'Rekapitulace stavby'!AM15)</f>
        <v/>
      </c>
    </row>
    <row r="21" spans="2:11" s="2" customFormat="1" ht="18" customHeight="1" x14ac:dyDescent="0.25">
      <c r="B21" s="74"/>
      <c r="E21" s="40" t="str">
        <f>IF('Rekapitulace stavby'!D16="","",'Rekapitulace stavby'!D16)</f>
        <v xml:space="preserve"> </v>
      </c>
      <c r="I21" s="21" t="s">
        <v>67</v>
      </c>
      <c r="J21" s="121" t="str">
        <f>IF('Rekapitulace stavby'!AM16="","",'Rekapitulace stavby'!AM16)</f>
        <v/>
      </c>
    </row>
    <row r="22" spans="2:11" s="2" customFormat="1" ht="6.95" customHeight="1" x14ac:dyDescent="0.25">
      <c r="B22" s="74"/>
      <c r="J22" s="81"/>
    </row>
    <row r="23" spans="2:11" s="2" customFormat="1" ht="12" customHeight="1" x14ac:dyDescent="0.25">
      <c r="B23" s="74"/>
      <c r="D23" s="21" t="s">
        <v>42</v>
      </c>
      <c r="I23" s="21" t="s">
        <v>69</v>
      </c>
      <c r="J23" s="121" t="str">
        <f>IF('Rekapitulace stavby'!AM18="","",'Rekapitulace stavby'!AM18)</f>
        <v/>
      </c>
    </row>
    <row r="24" spans="2:11" s="2" customFormat="1" ht="18" customHeight="1" x14ac:dyDescent="0.25">
      <c r="B24" s="74"/>
      <c r="E24" s="40" t="str">
        <f>IF('Rekapitulace stavby'!D19="","",'Rekapitulace stavby'!D19)</f>
        <v xml:space="preserve"> </v>
      </c>
      <c r="I24" s="21" t="s">
        <v>67</v>
      </c>
      <c r="J24" s="121" t="str">
        <f>IF('Rekapitulace stavby'!AM19="","",'Rekapitulace stavby'!AM19)</f>
        <v/>
      </c>
    </row>
    <row r="25" spans="2:11" s="2" customFormat="1" ht="6.95" customHeight="1" x14ac:dyDescent="0.25">
      <c r="B25" s="74"/>
      <c r="J25" s="81"/>
    </row>
    <row r="26" spans="2:11" s="2" customFormat="1" ht="12" customHeight="1" x14ac:dyDescent="0.25">
      <c r="B26" s="74"/>
      <c r="D26" s="21" t="s">
        <v>66</v>
      </c>
      <c r="J26" s="81"/>
    </row>
    <row r="27" spans="2:11" s="118" customFormat="1" ht="16.5" customHeight="1" x14ac:dyDescent="0.25">
      <c r="B27" s="120"/>
      <c r="E27" s="262" t="s">
        <v>35</v>
      </c>
      <c r="F27" s="262"/>
      <c r="G27" s="262"/>
      <c r="H27" s="262"/>
      <c r="J27" s="119"/>
    </row>
    <row r="28" spans="2:11" s="2" customFormat="1" ht="6.95" customHeight="1" x14ac:dyDescent="0.25">
      <c r="B28" s="74"/>
      <c r="J28" s="81"/>
    </row>
    <row r="29" spans="2:11" s="2" customFormat="1" ht="6.95" customHeight="1" x14ac:dyDescent="0.25">
      <c r="B29" s="74"/>
      <c r="D29" s="113"/>
      <c r="E29" s="113"/>
      <c r="F29" s="113"/>
      <c r="G29" s="113"/>
      <c r="H29" s="113"/>
      <c r="I29" s="113"/>
      <c r="J29" s="114"/>
      <c r="K29" s="113"/>
    </row>
    <row r="30" spans="2:11" s="2" customFormat="1" ht="14.45" customHeight="1" x14ac:dyDescent="0.25">
      <c r="B30" s="74"/>
      <c r="D30" s="117" t="s">
        <v>145</v>
      </c>
      <c r="J30" s="116">
        <f>J61</f>
        <v>0</v>
      </c>
    </row>
    <row r="31" spans="2:11" s="2" customFormat="1" ht="14.45" customHeight="1" x14ac:dyDescent="0.25">
      <c r="B31" s="74"/>
      <c r="D31" s="37" t="s">
        <v>108</v>
      </c>
      <c r="J31" s="116">
        <f>J86</f>
        <v>0</v>
      </c>
    </row>
    <row r="32" spans="2:11" s="2" customFormat="1" ht="25.35" customHeight="1" x14ac:dyDescent="0.25">
      <c r="B32" s="74"/>
      <c r="D32" s="115" t="s">
        <v>63</v>
      </c>
      <c r="J32" s="100">
        <f>ROUND(J30 + J31, 2)</f>
        <v>0</v>
      </c>
    </row>
    <row r="33" spans="2:11" s="2" customFormat="1" ht="6.95" customHeight="1" x14ac:dyDescent="0.25">
      <c r="B33" s="74"/>
      <c r="D33" s="113"/>
      <c r="E33" s="113"/>
      <c r="F33" s="113"/>
      <c r="G33" s="113"/>
      <c r="H33" s="113"/>
      <c r="I33" s="113"/>
      <c r="J33" s="114"/>
      <c r="K33" s="113"/>
    </row>
    <row r="34" spans="2:11" s="2" customFormat="1" ht="14.45" customHeight="1" x14ac:dyDescent="0.25">
      <c r="B34" s="74"/>
      <c r="F34" s="112" t="s">
        <v>61</v>
      </c>
      <c r="I34" s="112" t="s">
        <v>62</v>
      </c>
      <c r="J34" s="111" t="s">
        <v>60</v>
      </c>
    </row>
    <row r="35" spans="2:11" s="2" customFormat="1" ht="14.45" customHeight="1" x14ac:dyDescent="0.25">
      <c r="B35" s="74"/>
      <c r="D35" s="21" t="s">
        <v>59</v>
      </c>
      <c r="E35" s="21" t="s">
        <v>58</v>
      </c>
      <c r="F35" s="110">
        <f>J32</f>
        <v>0</v>
      </c>
      <c r="I35" s="109">
        <v>0.21</v>
      </c>
      <c r="J35" s="108">
        <f>F35*I35</f>
        <v>0</v>
      </c>
    </row>
    <row r="36" spans="2:11" s="2" customFormat="1" ht="14.45" customHeight="1" x14ac:dyDescent="0.25">
      <c r="B36" s="74"/>
      <c r="E36" s="21" t="s">
        <v>57</v>
      </c>
      <c r="F36" s="110">
        <f>ROUND((SUM(BF75:BF77) + SUM(BF98:BF139)),  2)</f>
        <v>0</v>
      </c>
      <c r="I36" s="109">
        <v>0.15</v>
      </c>
      <c r="J36" s="108">
        <v>0</v>
      </c>
    </row>
    <row r="37" spans="2:11" s="2" customFormat="1" ht="14.45" hidden="1" customHeight="1" x14ac:dyDescent="0.25">
      <c r="B37" s="74"/>
      <c r="E37" s="21" t="s">
        <v>56</v>
      </c>
      <c r="F37" s="110" t="e">
        <f>ROUND((SUM(#REF!) + SUM(#REF!)),  2)</f>
        <v>#REF!</v>
      </c>
      <c r="I37" s="109">
        <v>0.21</v>
      </c>
      <c r="J37" s="108">
        <f>0</f>
        <v>0</v>
      </c>
    </row>
    <row r="38" spans="2:11" s="2" customFormat="1" ht="14.45" hidden="1" customHeight="1" x14ac:dyDescent="0.25">
      <c r="B38" s="74"/>
      <c r="E38" s="21" t="s">
        <v>55</v>
      </c>
      <c r="F38" s="110" t="e">
        <f>ROUND((SUM(#REF!) + SUM(#REF!)),  2)</f>
        <v>#REF!</v>
      </c>
      <c r="I38" s="109">
        <v>0.15</v>
      </c>
      <c r="J38" s="108">
        <f>0</f>
        <v>0</v>
      </c>
    </row>
    <row r="39" spans="2:11" s="2" customFormat="1" ht="14.45" hidden="1" customHeight="1" x14ac:dyDescent="0.25">
      <c r="B39" s="74"/>
      <c r="E39" s="21" t="s">
        <v>54</v>
      </c>
      <c r="F39" s="110" t="e">
        <f>ROUND((SUM(#REF!) + SUM(#REF!)),  2)</f>
        <v>#REF!</v>
      </c>
      <c r="I39" s="109">
        <v>0</v>
      </c>
      <c r="J39" s="108">
        <f>0</f>
        <v>0</v>
      </c>
    </row>
    <row r="40" spans="2:11" s="2" customFormat="1" ht="6.95" customHeight="1" x14ac:dyDescent="0.25">
      <c r="B40" s="74"/>
      <c r="J40" s="81"/>
    </row>
    <row r="41" spans="2:11" s="2" customFormat="1" ht="25.35" customHeight="1" x14ac:dyDescent="0.25">
      <c r="B41" s="74"/>
      <c r="C41" s="5"/>
      <c r="D41" s="107" t="s">
        <v>53</v>
      </c>
      <c r="E41" s="20"/>
      <c r="F41" s="20"/>
      <c r="G41" s="106" t="s">
        <v>52</v>
      </c>
      <c r="H41" s="105" t="s">
        <v>51</v>
      </c>
      <c r="I41" s="20"/>
      <c r="J41" s="104">
        <f>SUM(J32:J39)</f>
        <v>0</v>
      </c>
      <c r="K41" s="103"/>
    </row>
    <row r="42" spans="2:11" s="2" customFormat="1" ht="14.45" customHeight="1" x14ac:dyDescent="0.25">
      <c r="B42" s="48"/>
      <c r="C42" s="47"/>
      <c r="D42" s="47"/>
      <c r="E42" s="47"/>
      <c r="F42" s="47"/>
      <c r="G42" s="47"/>
      <c r="H42" s="47"/>
      <c r="I42" s="47"/>
      <c r="J42" s="46"/>
      <c r="K42" s="3"/>
    </row>
    <row r="46" spans="2:11" s="2" customFormat="1" ht="6.95" customHeight="1" x14ac:dyDescent="0.25">
      <c r="B46" s="86"/>
      <c r="C46" s="85"/>
      <c r="D46" s="85"/>
      <c r="E46" s="85"/>
      <c r="F46" s="85"/>
      <c r="G46" s="85"/>
      <c r="H46" s="85"/>
      <c r="I46" s="85"/>
      <c r="J46" s="84"/>
      <c r="K46" s="27"/>
    </row>
    <row r="47" spans="2:11" s="2" customFormat="1" ht="24.95" customHeight="1" x14ac:dyDescent="0.25">
      <c r="B47" s="74"/>
      <c r="C47" s="26" t="s">
        <v>144</v>
      </c>
      <c r="J47" s="81"/>
    </row>
    <row r="48" spans="2:11" s="2" customFormat="1" ht="6.95" customHeight="1" x14ac:dyDescent="0.25">
      <c r="B48" s="74"/>
      <c r="J48" s="81"/>
    </row>
    <row r="49" spans="2:11" s="2" customFormat="1" ht="12" customHeight="1" x14ac:dyDescent="0.25">
      <c r="B49" s="74"/>
      <c r="C49" s="21" t="s">
        <v>48</v>
      </c>
      <c r="J49" s="81"/>
    </row>
    <row r="50" spans="2:11" s="2" customFormat="1" ht="16.5" customHeight="1" x14ac:dyDescent="0.25">
      <c r="B50" s="74"/>
      <c r="E50" s="284" t="str">
        <f>E7</f>
        <v>PP-SAKO Brno, a.s. - SSO Jedovnická 4</v>
      </c>
      <c r="F50" s="285"/>
      <c r="G50" s="285"/>
      <c r="H50" s="285"/>
      <c r="J50" s="81"/>
    </row>
    <row r="51" spans="2:11" s="2" customFormat="1" ht="12" customHeight="1" x14ac:dyDescent="0.25">
      <c r="B51" s="74"/>
      <c r="C51" s="21" t="s">
        <v>137</v>
      </c>
      <c r="J51" s="81"/>
    </row>
    <row r="52" spans="2:11" s="2" customFormat="1" ht="16.5" customHeight="1" x14ac:dyDescent="0.25">
      <c r="B52" s="74"/>
      <c r="E52" s="278" t="str">
        <f>E9</f>
        <v>SO 004 - Přípojka vody</v>
      </c>
      <c r="F52" s="271"/>
      <c r="G52" s="271"/>
      <c r="H52" s="271"/>
      <c r="J52" s="81"/>
    </row>
    <row r="53" spans="2:11" s="2" customFormat="1" ht="6.95" customHeight="1" x14ac:dyDescent="0.25">
      <c r="B53" s="74"/>
      <c r="J53" s="81"/>
    </row>
    <row r="54" spans="2:11" s="2" customFormat="1" ht="12" customHeight="1" x14ac:dyDescent="0.25">
      <c r="B54" s="74"/>
      <c r="C54" s="21" t="s">
        <v>47</v>
      </c>
      <c r="F54" s="40" t="str">
        <f>F12</f>
        <v xml:space="preserve"> </v>
      </c>
      <c r="I54" s="21" t="s">
        <v>46</v>
      </c>
      <c r="J54" s="83">
        <f>IF(J12="","",J12)</f>
        <v>43787</v>
      </c>
    </row>
    <row r="55" spans="2:11" s="2" customFormat="1" ht="6.95" customHeight="1" x14ac:dyDescent="0.25">
      <c r="B55" s="74"/>
      <c r="J55" s="81"/>
    </row>
    <row r="56" spans="2:11" s="2" customFormat="1" ht="13.7" customHeight="1" x14ac:dyDescent="0.25">
      <c r="B56" s="74"/>
      <c r="C56" s="21" t="s">
        <v>45</v>
      </c>
      <c r="F56" s="40" t="str">
        <f>E15</f>
        <v xml:space="preserve"> </v>
      </c>
      <c r="I56" s="21" t="s">
        <v>44</v>
      </c>
      <c r="J56" s="82" t="str">
        <f>E21</f>
        <v xml:space="preserve"> </v>
      </c>
    </row>
    <row r="57" spans="2:11" s="2" customFormat="1" ht="13.7" customHeight="1" x14ac:dyDescent="0.25">
      <c r="B57" s="74"/>
      <c r="C57" s="21" t="s">
        <v>43</v>
      </c>
      <c r="F57" s="40" t="str">
        <f>IF(E18="","",E18)</f>
        <v xml:space="preserve"> </v>
      </c>
      <c r="I57" s="21" t="s">
        <v>42</v>
      </c>
      <c r="J57" s="82" t="str">
        <f>E24</f>
        <v xml:space="preserve"> </v>
      </c>
    </row>
    <row r="58" spans="2:11" s="2" customFormat="1" ht="10.35" customHeight="1" x14ac:dyDescent="0.25">
      <c r="B58" s="74"/>
      <c r="J58" s="81"/>
    </row>
    <row r="59" spans="2:11" s="2" customFormat="1" ht="29.25" customHeight="1" x14ac:dyDescent="0.25">
      <c r="B59" s="74"/>
      <c r="C59" s="102" t="s">
        <v>143</v>
      </c>
      <c r="D59" s="5"/>
      <c r="E59" s="5"/>
      <c r="F59" s="5"/>
      <c r="G59" s="5"/>
      <c r="H59" s="5"/>
      <c r="I59" s="5"/>
      <c r="J59" s="101" t="s">
        <v>132</v>
      </c>
      <c r="K59" s="5"/>
    </row>
    <row r="60" spans="2:11" s="2" customFormat="1" ht="10.35" customHeight="1" x14ac:dyDescent="0.25">
      <c r="B60" s="74"/>
      <c r="J60" s="81"/>
    </row>
    <row r="61" spans="2:11" s="2" customFormat="1" ht="22.9" customHeight="1" x14ac:dyDescent="0.25">
      <c r="B61" s="74"/>
      <c r="C61" s="89" t="s">
        <v>142</v>
      </c>
      <c r="J61" s="100">
        <f>J62+J76+J80</f>
        <v>0</v>
      </c>
    </row>
    <row r="62" spans="2:11" s="95" customFormat="1" ht="24.95" customHeight="1" x14ac:dyDescent="0.25">
      <c r="B62" s="99"/>
      <c r="D62" s="98" t="s">
        <v>141</v>
      </c>
      <c r="E62" s="97"/>
      <c r="F62" s="97"/>
      <c r="G62" s="97"/>
      <c r="H62" s="97"/>
      <c r="I62" s="97"/>
      <c r="J62" s="96">
        <f>J63+J64+J65+J66+J67+J68+J69+J70+J71+J72+J73+J74+J75+J83</f>
        <v>0</v>
      </c>
    </row>
    <row r="63" spans="2:11" s="90" customFormat="1" ht="19.899999999999999" customHeight="1" x14ac:dyDescent="0.25">
      <c r="B63" s="94"/>
      <c r="D63" s="93" t="s">
        <v>1601</v>
      </c>
      <c r="E63" s="92"/>
      <c r="F63" s="92"/>
      <c r="G63" s="92"/>
      <c r="H63" s="92"/>
      <c r="I63" s="92"/>
      <c r="J63" s="91">
        <f>J109</f>
        <v>0</v>
      </c>
    </row>
    <row r="64" spans="2:11" s="90" customFormat="1" ht="19.899999999999999" customHeight="1" x14ac:dyDescent="0.25">
      <c r="B64" s="94"/>
      <c r="D64" s="93" t="s">
        <v>1600</v>
      </c>
      <c r="E64" s="92"/>
      <c r="F64" s="92"/>
      <c r="G64" s="92"/>
      <c r="H64" s="92"/>
      <c r="I64" s="92"/>
      <c r="J64" s="91">
        <f>J115</f>
        <v>0</v>
      </c>
    </row>
    <row r="65" spans="2:10" s="90" customFormat="1" ht="19.899999999999999" customHeight="1" x14ac:dyDescent="0.25">
      <c r="B65" s="94"/>
      <c r="D65" s="93" t="s">
        <v>1599</v>
      </c>
      <c r="E65" s="92"/>
      <c r="F65" s="92"/>
      <c r="G65" s="92"/>
      <c r="H65" s="92"/>
      <c r="I65" s="92"/>
      <c r="J65" s="91">
        <f>J118</f>
        <v>0</v>
      </c>
    </row>
    <row r="66" spans="2:10" s="90" customFormat="1" ht="19.899999999999999" customHeight="1" x14ac:dyDescent="0.25">
      <c r="B66" s="94"/>
      <c r="D66" s="93" t="s">
        <v>1598</v>
      </c>
      <c r="E66" s="92"/>
      <c r="F66" s="92"/>
      <c r="G66" s="92"/>
      <c r="H66" s="92"/>
      <c r="I66" s="92"/>
      <c r="J66" s="91">
        <f>J120</f>
        <v>0</v>
      </c>
    </row>
    <row r="67" spans="2:10" s="90" customFormat="1" ht="19.899999999999999" customHeight="1" x14ac:dyDescent="0.25">
      <c r="B67" s="94"/>
      <c r="D67" s="93" t="s">
        <v>1597</v>
      </c>
      <c r="E67" s="92"/>
      <c r="F67" s="92"/>
      <c r="G67" s="92"/>
      <c r="H67" s="92"/>
      <c r="I67" s="92"/>
      <c r="J67" s="91">
        <f>J124</f>
        <v>0</v>
      </c>
    </row>
    <row r="68" spans="2:10" s="90" customFormat="1" ht="19.899999999999999" customHeight="1" x14ac:dyDescent="0.25">
      <c r="B68" s="94"/>
      <c r="D68" s="93" t="s">
        <v>1596</v>
      </c>
      <c r="E68" s="92"/>
      <c r="F68" s="92"/>
      <c r="G68" s="92"/>
      <c r="H68" s="92"/>
      <c r="I68" s="92"/>
      <c r="J68" s="91">
        <f>J128</f>
        <v>0</v>
      </c>
    </row>
    <row r="69" spans="2:10" s="90" customFormat="1" ht="19.899999999999999" customHeight="1" x14ac:dyDescent="0.25">
      <c r="B69" s="94"/>
      <c r="D69" s="93" t="s">
        <v>1595</v>
      </c>
      <c r="E69" s="92"/>
      <c r="F69" s="92"/>
      <c r="G69" s="92"/>
      <c r="H69" s="92"/>
      <c r="I69" s="92"/>
      <c r="J69" s="91">
        <f>J130</f>
        <v>0</v>
      </c>
    </row>
    <row r="70" spans="2:10" s="90" customFormat="1" ht="19.899999999999999" customHeight="1" x14ac:dyDescent="0.25">
      <c r="B70" s="94"/>
      <c r="D70" s="93" t="s">
        <v>1594</v>
      </c>
      <c r="E70" s="92"/>
      <c r="F70" s="92"/>
      <c r="G70" s="92"/>
      <c r="H70" s="92"/>
      <c r="I70" s="92"/>
      <c r="J70" s="91">
        <f>J132</f>
        <v>0</v>
      </c>
    </row>
    <row r="71" spans="2:10" s="90" customFormat="1" ht="19.899999999999999" customHeight="1" x14ac:dyDescent="0.25">
      <c r="B71" s="94"/>
      <c r="D71" s="93" t="s">
        <v>1593</v>
      </c>
      <c r="E71" s="92"/>
      <c r="F71" s="92"/>
      <c r="G71" s="92"/>
      <c r="H71" s="92"/>
      <c r="I71" s="92"/>
      <c r="J71" s="91">
        <f>J137</f>
        <v>0</v>
      </c>
    </row>
    <row r="72" spans="2:10" s="90" customFormat="1" ht="19.899999999999999" customHeight="1" x14ac:dyDescent="0.25">
      <c r="B72" s="94"/>
      <c r="D72" s="93" t="s">
        <v>1592</v>
      </c>
      <c r="E72" s="92"/>
      <c r="F72" s="92"/>
      <c r="G72" s="92"/>
      <c r="H72" s="92"/>
      <c r="I72" s="92"/>
      <c r="J72" s="91">
        <f>J139</f>
        <v>0</v>
      </c>
    </row>
    <row r="73" spans="2:10" s="90" customFormat="1" ht="19.899999999999999" customHeight="1" x14ac:dyDescent="0.25">
      <c r="B73" s="94"/>
      <c r="D73" s="93" t="s">
        <v>1591</v>
      </c>
      <c r="E73" s="92"/>
      <c r="F73" s="92"/>
      <c r="G73" s="92"/>
      <c r="H73" s="92"/>
      <c r="I73" s="92"/>
      <c r="J73" s="91">
        <f>J142</f>
        <v>0</v>
      </c>
    </row>
    <row r="74" spans="2:10" s="90" customFormat="1" ht="19.899999999999999" customHeight="1" x14ac:dyDescent="0.25">
      <c r="B74" s="94"/>
      <c r="D74" s="93" t="s">
        <v>1590</v>
      </c>
      <c r="E74" s="92"/>
      <c r="F74" s="92"/>
      <c r="G74" s="92"/>
      <c r="H74" s="92"/>
      <c r="I74" s="92"/>
      <c r="J74" s="91">
        <f>J144</f>
        <v>0</v>
      </c>
    </row>
    <row r="75" spans="2:10" s="90" customFormat="1" ht="19.899999999999999" customHeight="1" x14ac:dyDescent="0.25">
      <c r="B75" s="94"/>
      <c r="D75" s="93" t="s">
        <v>1589</v>
      </c>
      <c r="E75" s="92"/>
      <c r="F75" s="92"/>
      <c r="G75" s="92"/>
      <c r="H75" s="92"/>
      <c r="I75" s="92"/>
      <c r="J75" s="91">
        <f>J150</f>
        <v>0</v>
      </c>
    </row>
    <row r="76" spans="2:10" s="95" customFormat="1" ht="24.95" customHeight="1" x14ac:dyDescent="0.25">
      <c r="B76" s="99"/>
      <c r="D76" s="98" t="s">
        <v>465</v>
      </c>
      <c r="E76" s="97"/>
      <c r="F76" s="97"/>
      <c r="G76" s="97"/>
      <c r="H76" s="97"/>
      <c r="I76" s="97"/>
      <c r="J76" s="96">
        <f>J77+J78+J79</f>
        <v>0</v>
      </c>
    </row>
    <row r="77" spans="2:10" s="90" customFormat="1" ht="19.899999999999999" customHeight="1" x14ac:dyDescent="0.25">
      <c r="B77" s="94"/>
      <c r="D77" s="93" t="s">
        <v>1588</v>
      </c>
      <c r="E77" s="92"/>
      <c r="F77" s="92"/>
      <c r="G77" s="92"/>
      <c r="H77" s="92"/>
      <c r="I77" s="92"/>
      <c r="J77" s="91">
        <f>J153</f>
        <v>0</v>
      </c>
    </row>
    <row r="78" spans="2:10" s="90" customFormat="1" ht="19.899999999999999" customHeight="1" x14ac:dyDescent="0.25">
      <c r="B78" s="94"/>
      <c r="D78" s="93" t="s">
        <v>1587</v>
      </c>
      <c r="E78" s="92"/>
      <c r="F78" s="92"/>
      <c r="G78" s="92"/>
      <c r="H78" s="92"/>
      <c r="I78" s="92"/>
      <c r="J78" s="91">
        <f>J155</f>
        <v>0</v>
      </c>
    </row>
    <row r="79" spans="2:10" s="90" customFormat="1" ht="19.899999999999999" customHeight="1" x14ac:dyDescent="0.25">
      <c r="B79" s="94"/>
      <c r="D79" s="93" t="s">
        <v>1586</v>
      </c>
      <c r="E79" s="92"/>
      <c r="F79" s="92"/>
      <c r="G79" s="92"/>
      <c r="H79" s="92"/>
      <c r="I79" s="92"/>
      <c r="J79" s="91">
        <f>J157</f>
        <v>0</v>
      </c>
    </row>
    <row r="80" spans="2:10" s="95" customFormat="1" ht="24.95" customHeight="1" x14ac:dyDescent="0.25">
      <c r="B80" s="99"/>
      <c r="D80" s="98" t="s">
        <v>176</v>
      </c>
      <c r="E80" s="97"/>
      <c r="F80" s="97"/>
      <c r="G80" s="97"/>
      <c r="H80" s="97"/>
      <c r="I80" s="97"/>
      <c r="J80" s="96">
        <f>SUM(J81:J82)</f>
        <v>0</v>
      </c>
    </row>
    <row r="81" spans="2:11" s="90" customFormat="1" ht="19.899999999999999" customHeight="1" x14ac:dyDescent="0.25">
      <c r="B81" s="94"/>
      <c r="D81" s="93" t="s">
        <v>1585</v>
      </c>
      <c r="E81" s="92"/>
      <c r="F81" s="92"/>
      <c r="G81" s="92"/>
      <c r="H81" s="92"/>
      <c r="I81" s="92"/>
      <c r="J81" s="91">
        <f>J164</f>
        <v>0</v>
      </c>
    </row>
    <row r="82" spans="2:11" s="90" customFormat="1" ht="19.899999999999999" customHeight="1" x14ac:dyDescent="0.25">
      <c r="B82" s="94"/>
      <c r="D82" s="93" t="s">
        <v>1584</v>
      </c>
      <c r="E82" s="92"/>
      <c r="F82" s="92"/>
      <c r="G82" s="92"/>
      <c r="H82" s="92"/>
      <c r="I82" s="92"/>
      <c r="J82" s="91">
        <f>J169</f>
        <v>0</v>
      </c>
    </row>
    <row r="83" spans="2:11" s="90" customFormat="1" ht="19.899999999999999" customHeight="1" x14ac:dyDescent="0.25">
      <c r="B83" s="94"/>
      <c r="D83" s="93" t="s">
        <v>156</v>
      </c>
      <c r="E83" s="92"/>
      <c r="F83" s="92"/>
      <c r="G83" s="92"/>
      <c r="H83" s="92"/>
      <c r="I83" s="92"/>
      <c r="J83" s="91">
        <f>J180</f>
        <v>0</v>
      </c>
    </row>
    <row r="84" spans="2:11" s="2" customFormat="1" ht="21.75" customHeight="1" x14ac:dyDescent="0.25">
      <c r="B84" s="74"/>
      <c r="J84" s="81"/>
    </row>
    <row r="85" spans="2:11" s="2" customFormat="1" ht="6.95" customHeight="1" x14ac:dyDescent="0.25">
      <c r="B85" s="74"/>
      <c r="J85" s="81"/>
    </row>
    <row r="86" spans="2:11" s="2" customFormat="1" ht="29.25" customHeight="1" x14ac:dyDescent="0.25">
      <c r="B86" s="74"/>
      <c r="C86" s="89" t="s">
        <v>139</v>
      </c>
      <c r="J86" s="88">
        <v>0</v>
      </c>
    </row>
    <row r="87" spans="2:11" s="2" customFormat="1" ht="18" customHeight="1" x14ac:dyDescent="0.25">
      <c r="B87" s="74"/>
      <c r="J87" s="81"/>
    </row>
    <row r="88" spans="2:11" s="2" customFormat="1" ht="29.25" customHeight="1" x14ac:dyDescent="0.25">
      <c r="B88" s="74"/>
      <c r="C88" s="6" t="s">
        <v>0</v>
      </c>
      <c r="D88" s="5"/>
      <c r="E88" s="5"/>
      <c r="F88" s="5"/>
      <c r="G88" s="5"/>
      <c r="H88" s="5"/>
      <c r="I88" s="5"/>
      <c r="J88" s="87">
        <f>ROUND(J61+J86,2)</f>
        <v>0</v>
      </c>
      <c r="K88" s="5"/>
    </row>
    <row r="89" spans="2:11" s="2" customFormat="1" ht="6.95" customHeight="1" x14ac:dyDescent="0.25">
      <c r="B89" s="245"/>
      <c r="C89" s="3"/>
      <c r="D89" s="3"/>
      <c r="E89" s="3"/>
      <c r="F89" s="3"/>
      <c r="G89" s="3"/>
      <c r="H89" s="3"/>
      <c r="I89" s="3"/>
      <c r="J89" s="244"/>
      <c r="K89" s="3"/>
    </row>
    <row r="90" spans="2:11" x14ac:dyDescent="0.2">
      <c r="B90" s="123"/>
      <c r="J90" s="122"/>
    </row>
    <row r="91" spans="2:11" x14ac:dyDescent="0.2">
      <c r="B91" s="123"/>
      <c r="J91" s="122"/>
    </row>
    <row r="92" spans="2:11" x14ac:dyDescent="0.2">
      <c r="B92" s="123"/>
      <c r="J92" s="122"/>
    </row>
    <row r="93" spans="2:11" s="2" customFormat="1" ht="6.95" customHeight="1" x14ac:dyDescent="0.25">
      <c r="B93" s="243"/>
      <c r="C93" s="27"/>
      <c r="D93" s="27"/>
      <c r="E93" s="27"/>
      <c r="F93" s="27"/>
      <c r="G93" s="27"/>
      <c r="H93" s="27"/>
      <c r="I93" s="27"/>
      <c r="J93" s="242"/>
      <c r="K93" s="27"/>
    </row>
    <row r="94" spans="2:11" s="2" customFormat="1" ht="24.95" customHeight="1" x14ac:dyDescent="0.25">
      <c r="B94" s="74"/>
      <c r="C94" s="26" t="s">
        <v>138</v>
      </c>
      <c r="J94" s="81"/>
    </row>
    <row r="95" spans="2:11" s="2" customFormat="1" ht="6.95" customHeight="1" x14ac:dyDescent="0.25">
      <c r="B95" s="74"/>
      <c r="J95" s="81"/>
    </row>
    <row r="96" spans="2:11" s="2" customFormat="1" ht="12" customHeight="1" x14ac:dyDescent="0.25">
      <c r="B96" s="74"/>
      <c r="C96" s="21" t="s">
        <v>48</v>
      </c>
      <c r="J96" s="81"/>
    </row>
    <row r="97" spans="2:11" s="2" customFormat="1" ht="16.5" customHeight="1" x14ac:dyDescent="0.25">
      <c r="B97" s="74"/>
      <c r="E97" s="284" t="str">
        <f>E7</f>
        <v>PP-SAKO Brno, a.s. - SSO Jedovnická 4</v>
      </c>
      <c r="F97" s="285"/>
      <c r="G97" s="285"/>
      <c r="H97" s="285"/>
      <c r="J97" s="81"/>
    </row>
    <row r="98" spans="2:11" s="2" customFormat="1" ht="12" customHeight="1" x14ac:dyDescent="0.25">
      <c r="B98" s="74"/>
      <c r="C98" s="21" t="s">
        <v>137</v>
      </c>
      <c r="J98" s="81"/>
    </row>
    <row r="99" spans="2:11" s="2" customFormat="1" ht="16.5" customHeight="1" x14ac:dyDescent="0.25">
      <c r="B99" s="74"/>
      <c r="E99" s="278" t="str">
        <f>E9</f>
        <v>SO 004 - Přípojka vody</v>
      </c>
      <c r="F99" s="271"/>
      <c r="G99" s="271"/>
      <c r="H99" s="271"/>
      <c r="J99" s="81"/>
    </row>
    <row r="100" spans="2:11" s="2" customFormat="1" ht="6.95" customHeight="1" x14ac:dyDescent="0.25">
      <c r="B100" s="74"/>
      <c r="J100" s="81"/>
    </row>
    <row r="101" spans="2:11" s="2" customFormat="1" ht="12" customHeight="1" x14ac:dyDescent="0.25">
      <c r="B101" s="74"/>
      <c r="C101" s="21" t="s">
        <v>47</v>
      </c>
      <c r="F101" s="40" t="str">
        <f>F12</f>
        <v xml:space="preserve"> </v>
      </c>
      <c r="I101" s="21" t="s">
        <v>46</v>
      </c>
      <c r="J101" s="83">
        <f>IF(J12="","",J12)</f>
        <v>43787</v>
      </c>
    </row>
    <row r="102" spans="2:11" s="2" customFormat="1" ht="6.95" customHeight="1" x14ac:dyDescent="0.25">
      <c r="B102" s="74"/>
      <c r="J102" s="81"/>
    </row>
    <row r="103" spans="2:11" s="2" customFormat="1" ht="13.7" customHeight="1" x14ac:dyDescent="0.25">
      <c r="B103" s="74"/>
      <c r="C103" s="21" t="s">
        <v>45</v>
      </c>
      <c r="F103" s="40" t="str">
        <f>E15</f>
        <v xml:space="preserve"> </v>
      </c>
      <c r="I103" s="21" t="s">
        <v>44</v>
      </c>
      <c r="J103" s="82" t="str">
        <f>E21</f>
        <v xml:space="preserve"> </v>
      </c>
    </row>
    <row r="104" spans="2:11" s="2" customFormat="1" ht="13.7" customHeight="1" x14ac:dyDescent="0.25">
      <c r="B104" s="74"/>
      <c r="C104" s="21" t="s">
        <v>43</v>
      </c>
      <c r="F104" s="40" t="str">
        <f>IF(E18="","",E18)</f>
        <v xml:space="preserve"> </v>
      </c>
      <c r="I104" s="21" t="s">
        <v>42</v>
      </c>
      <c r="J104" s="82" t="str">
        <f>E24</f>
        <v xml:space="preserve"> </v>
      </c>
    </row>
    <row r="105" spans="2:11" s="2" customFormat="1" ht="10.35" customHeight="1" x14ac:dyDescent="0.25">
      <c r="B105" s="74"/>
      <c r="J105" s="81"/>
    </row>
    <row r="106" spans="2:11" s="75" customFormat="1" ht="29.25" customHeight="1" x14ac:dyDescent="0.25">
      <c r="B106" s="80"/>
      <c r="C106" s="79" t="s">
        <v>136</v>
      </c>
      <c r="D106" s="78" t="s">
        <v>37</v>
      </c>
      <c r="E106" s="78" t="s">
        <v>41</v>
      </c>
      <c r="F106" s="78" t="s">
        <v>40</v>
      </c>
      <c r="G106" s="78" t="s">
        <v>135</v>
      </c>
      <c r="H106" s="78" t="s">
        <v>134</v>
      </c>
      <c r="I106" s="78" t="s">
        <v>133</v>
      </c>
      <c r="J106" s="77" t="s">
        <v>132</v>
      </c>
      <c r="K106" s="76" t="s">
        <v>131</v>
      </c>
    </row>
    <row r="107" spans="2:11" s="2" customFormat="1" ht="22.9" customHeight="1" x14ac:dyDescent="0.25">
      <c r="B107" s="74"/>
      <c r="C107" s="9" t="s">
        <v>130</v>
      </c>
      <c r="J107" s="73">
        <f>J108+J152+J163</f>
        <v>0</v>
      </c>
    </row>
    <row r="108" spans="2:11" s="66" customFormat="1" ht="25.9" customHeight="1" x14ac:dyDescent="0.2">
      <c r="B108" s="70"/>
      <c r="D108" s="69" t="s">
        <v>110</v>
      </c>
      <c r="E108" s="72" t="s">
        <v>129</v>
      </c>
      <c r="F108" s="72" t="s">
        <v>128</v>
      </c>
      <c r="J108" s="71">
        <f>J109+J115+J118+J120+J124+J128+J130+J132+J137+J139+J142+J144+J150+J180</f>
        <v>0</v>
      </c>
    </row>
    <row r="109" spans="2:11" s="66" customFormat="1" ht="22.9" customHeight="1" x14ac:dyDescent="0.2">
      <c r="B109" s="70"/>
      <c r="D109" s="69" t="s">
        <v>110</v>
      </c>
      <c r="E109" s="68">
        <v>13</v>
      </c>
      <c r="F109" s="68" t="s">
        <v>1583</v>
      </c>
      <c r="J109" s="67">
        <f>J110+J111+J112+J113+J114</f>
        <v>0</v>
      </c>
    </row>
    <row r="110" spans="2:11" s="2" customFormat="1" ht="16.5" customHeight="1" x14ac:dyDescent="0.25">
      <c r="B110" s="57"/>
      <c r="C110" s="56">
        <v>1</v>
      </c>
      <c r="D110" s="56" t="s">
        <v>78</v>
      </c>
      <c r="E110" s="55" t="s">
        <v>1582</v>
      </c>
      <c r="F110" s="54" t="s">
        <v>1581</v>
      </c>
      <c r="G110" s="53" t="s">
        <v>223</v>
      </c>
      <c r="H110" s="52">
        <v>111.1</v>
      </c>
      <c r="I110" s="51">
        <v>0</v>
      </c>
      <c r="J110" s="50">
        <f>ROUND(I110*H110,2)</f>
        <v>0</v>
      </c>
      <c r="K110" s="49" t="s">
        <v>148</v>
      </c>
    </row>
    <row r="111" spans="2:11" s="2" customFormat="1" ht="16.5" customHeight="1" x14ac:dyDescent="0.25">
      <c r="B111" s="57"/>
      <c r="C111" s="56">
        <v>2</v>
      </c>
      <c r="D111" s="56" t="s">
        <v>78</v>
      </c>
      <c r="E111" s="55" t="s">
        <v>1580</v>
      </c>
      <c r="F111" s="54" t="s">
        <v>1579</v>
      </c>
      <c r="G111" s="53" t="s">
        <v>223</v>
      </c>
      <c r="H111" s="52">
        <v>111.1</v>
      </c>
      <c r="I111" s="51">
        <v>0</v>
      </c>
      <c r="J111" s="50">
        <f>ROUND(I111*H111,2)</f>
        <v>0</v>
      </c>
      <c r="K111" s="49" t="s">
        <v>148</v>
      </c>
    </row>
    <row r="112" spans="2:11" s="2" customFormat="1" ht="16.5" customHeight="1" x14ac:dyDescent="0.25">
      <c r="B112" s="57"/>
      <c r="C112" s="56">
        <v>3</v>
      </c>
      <c r="D112" s="56" t="s">
        <v>78</v>
      </c>
      <c r="E112" s="55" t="s">
        <v>1578</v>
      </c>
      <c r="F112" s="54" t="s">
        <v>1577</v>
      </c>
      <c r="G112" s="53" t="s">
        <v>223</v>
      </c>
      <c r="H112" s="52">
        <v>2.34</v>
      </c>
      <c r="I112" s="51">
        <v>0</v>
      </c>
      <c r="J112" s="50">
        <f>ROUND(I112*H112,2)</f>
        <v>0</v>
      </c>
      <c r="K112" s="49" t="s">
        <v>148</v>
      </c>
    </row>
    <row r="113" spans="2:11" s="2" customFormat="1" ht="16.5" customHeight="1" x14ac:dyDescent="0.25">
      <c r="B113" s="57"/>
      <c r="C113" s="56">
        <v>4</v>
      </c>
      <c r="D113" s="56" t="s">
        <v>78</v>
      </c>
      <c r="E113" s="55" t="s">
        <v>1576</v>
      </c>
      <c r="F113" s="54" t="s">
        <v>1575</v>
      </c>
      <c r="G113" s="53" t="s">
        <v>223</v>
      </c>
      <c r="H113" s="52">
        <v>2.34</v>
      </c>
      <c r="I113" s="51">
        <v>0</v>
      </c>
      <c r="J113" s="50">
        <f>ROUND(I113*H113,2)</f>
        <v>0</v>
      </c>
      <c r="K113" s="49" t="s">
        <v>148</v>
      </c>
    </row>
    <row r="114" spans="2:11" s="2" customFormat="1" ht="16.5" customHeight="1" x14ac:dyDescent="0.25">
      <c r="B114" s="57"/>
      <c r="C114" s="56">
        <v>5</v>
      </c>
      <c r="D114" s="56" t="s">
        <v>78</v>
      </c>
      <c r="E114" s="55" t="s">
        <v>1574</v>
      </c>
      <c r="F114" s="54" t="s">
        <v>1573</v>
      </c>
      <c r="G114" s="53" t="s">
        <v>223</v>
      </c>
      <c r="H114" s="52">
        <v>171.99</v>
      </c>
      <c r="I114" s="51">
        <v>0</v>
      </c>
      <c r="J114" s="50">
        <f>ROUND(I114*H114,2)</f>
        <v>0</v>
      </c>
      <c r="K114" s="49" t="s">
        <v>148</v>
      </c>
    </row>
    <row r="115" spans="2:11" s="66" customFormat="1" ht="22.9" customHeight="1" x14ac:dyDescent="0.2">
      <c r="B115" s="70"/>
      <c r="D115" s="69" t="s">
        <v>110</v>
      </c>
      <c r="E115" s="68">
        <v>15</v>
      </c>
      <c r="F115" s="68" t="s">
        <v>1572</v>
      </c>
      <c r="J115" s="67">
        <f>J116+J117</f>
        <v>0</v>
      </c>
    </row>
    <row r="116" spans="2:11" s="2" customFormat="1" ht="16.5" customHeight="1" x14ac:dyDescent="0.25">
      <c r="B116" s="57"/>
      <c r="C116" s="56" t="s">
        <v>1241</v>
      </c>
      <c r="D116" s="56" t="s">
        <v>78</v>
      </c>
      <c r="E116" s="55" t="s">
        <v>1571</v>
      </c>
      <c r="F116" s="54" t="s">
        <v>1570</v>
      </c>
      <c r="G116" s="53" t="s">
        <v>206</v>
      </c>
      <c r="H116" s="52">
        <v>208</v>
      </c>
      <c r="I116" s="51">
        <v>0</v>
      </c>
      <c r="J116" s="50">
        <f>ROUND(I116*H116,2)</f>
        <v>0</v>
      </c>
      <c r="K116" s="49" t="s">
        <v>148</v>
      </c>
    </row>
    <row r="117" spans="2:11" s="2" customFormat="1" ht="16.5" customHeight="1" x14ac:dyDescent="0.25">
      <c r="B117" s="57"/>
      <c r="C117" s="56">
        <v>7</v>
      </c>
      <c r="D117" s="56" t="s">
        <v>78</v>
      </c>
      <c r="E117" s="55" t="s">
        <v>1569</v>
      </c>
      <c r="F117" s="54" t="s">
        <v>1568</v>
      </c>
      <c r="G117" s="53" t="s">
        <v>206</v>
      </c>
      <c r="H117" s="52">
        <v>208</v>
      </c>
      <c r="I117" s="51">
        <v>0</v>
      </c>
      <c r="J117" s="50">
        <f>ROUND(I117*H117,2)</f>
        <v>0</v>
      </c>
      <c r="K117" s="49" t="s">
        <v>148</v>
      </c>
    </row>
    <row r="118" spans="2:11" s="66" customFormat="1" ht="22.9" customHeight="1" x14ac:dyDescent="0.2">
      <c r="B118" s="70"/>
      <c r="D118" s="69" t="s">
        <v>110</v>
      </c>
      <c r="E118" s="68">
        <v>16</v>
      </c>
      <c r="F118" s="68" t="s">
        <v>1567</v>
      </c>
      <c r="J118" s="67">
        <f>J119</f>
        <v>0</v>
      </c>
    </row>
    <row r="119" spans="2:11" s="2" customFormat="1" ht="16.5" customHeight="1" x14ac:dyDescent="0.25">
      <c r="B119" s="57"/>
      <c r="C119" s="56">
        <v>8</v>
      </c>
      <c r="D119" s="56" t="s">
        <v>78</v>
      </c>
      <c r="E119" s="55" t="s">
        <v>1566</v>
      </c>
      <c r="F119" s="54" t="s">
        <v>1565</v>
      </c>
      <c r="G119" s="53" t="s">
        <v>223</v>
      </c>
      <c r="H119" s="52">
        <v>285.43</v>
      </c>
      <c r="I119" s="51">
        <v>0</v>
      </c>
      <c r="J119" s="50">
        <f>ROUND(I119*H119,2)</f>
        <v>0</v>
      </c>
      <c r="K119" s="49" t="s">
        <v>148</v>
      </c>
    </row>
    <row r="120" spans="2:11" s="66" customFormat="1" ht="22.9" customHeight="1" x14ac:dyDescent="0.2">
      <c r="B120" s="70"/>
      <c r="D120" s="69" t="s">
        <v>110</v>
      </c>
      <c r="E120" s="68">
        <v>17</v>
      </c>
      <c r="F120" s="68" t="s">
        <v>236</v>
      </c>
      <c r="J120" s="67">
        <f>J121+J122+J123</f>
        <v>0</v>
      </c>
    </row>
    <row r="121" spans="2:11" s="2" customFormat="1" ht="16.5" customHeight="1" x14ac:dyDescent="0.25">
      <c r="B121" s="57"/>
      <c r="C121" s="56">
        <v>9</v>
      </c>
      <c r="D121" s="56" t="s">
        <v>78</v>
      </c>
      <c r="E121" s="55" t="s">
        <v>1564</v>
      </c>
      <c r="F121" s="54" t="s">
        <v>1563</v>
      </c>
      <c r="G121" s="53" t="s">
        <v>223</v>
      </c>
      <c r="H121" s="52">
        <v>79.849999999999994</v>
      </c>
      <c r="I121" s="51">
        <v>0</v>
      </c>
      <c r="J121" s="50">
        <f>ROUND(I121*H121,2)</f>
        <v>0</v>
      </c>
      <c r="K121" s="49" t="s">
        <v>35</v>
      </c>
    </row>
    <row r="122" spans="2:11" s="2" customFormat="1" ht="16.5" customHeight="1" x14ac:dyDescent="0.25">
      <c r="B122" s="57"/>
      <c r="C122" s="56">
        <v>10</v>
      </c>
      <c r="D122" s="56" t="s">
        <v>78</v>
      </c>
      <c r="E122" s="55" t="s">
        <v>1562</v>
      </c>
      <c r="F122" s="54" t="s">
        <v>1561</v>
      </c>
      <c r="G122" s="53" t="s">
        <v>223</v>
      </c>
      <c r="H122" s="52">
        <v>205.58</v>
      </c>
      <c r="I122" s="51">
        <v>0</v>
      </c>
      <c r="J122" s="50">
        <f>ROUND(I122*H122,2)</f>
        <v>0</v>
      </c>
      <c r="K122" s="49" t="s">
        <v>35</v>
      </c>
    </row>
    <row r="123" spans="2:11" s="2" customFormat="1" ht="16.5" customHeight="1" x14ac:dyDescent="0.25">
      <c r="B123" s="57"/>
      <c r="C123" s="56">
        <v>11</v>
      </c>
      <c r="D123" s="56" t="s">
        <v>78</v>
      </c>
      <c r="E123" s="55" t="s">
        <v>1560</v>
      </c>
      <c r="F123" s="54" t="s">
        <v>1559</v>
      </c>
      <c r="G123" s="53" t="s">
        <v>223</v>
      </c>
      <c r="H123" s="52">
        <v>3.8</v>
      </c>
      <c r="I123" s="51">
        <v>0</v>
      </c>
      <c r="J123" s="50">
        <f>ROUND(I123*H123,2)</f>
        <v>0</v>
      </c>
      <c r="K123" s="49" t="s">
        <v>35</v>
      </c>
    </row>
    <row r="124" spans="2:11" s="66" customFormat="1" ht="22.9" customHeight="1" x14ac:dyDescent="0.2">
      <c r="B124" s="70"/>
      <c r="D124" s="69" t="s">
        <v>110</v>
      </c>
      <c r="E124" s="68">
        <v>27</v>
      </c>
      <c r="F124" s="68" t="s">
        <v>1558</v>
      </c>
      <c r="J124" s="67">
        <f>J125+J126+J127</f>
        <v>0</v>
      </c>
    </row>
    <row r="125" spans="2:11" s="2" customFormat="1" ht="16.5" customHeight="1" x14ac:dyDescent="0.25">
      <c r="B125" s="57"/>
      <c r="C125" s="56">
        <v>12</v>
      </c>
      <c r="D125" s="56" t="s">
        <v>78</v>
      </c>
      <c r="E125" s="55" t="s">
        <v>1557</v>
      </c>
      <c r="F125" s="54" t="s">
        <v>1556</v>
      </c>
      <c r="G125" s="53" t="s">
        <v>164</v>
      </c>
      <c r="H125" s="52">
        <v>0.33</v>
      </c>
      <c r="I125" s="51">
        <v>0</v>
      </c>
      <c r="J125" s="50">
        <f>ROUND(I125*H125,2)</f>
        <v>0</v>
      </c>
      <c r="K125" s="49" t="s">
        <v>35</v>
      </c>
    </row>
    <row r="126" spans="2:11" s="2" customFormat="1" ht="16.5" customHeight="1" x14ac:dyDescent="0.25">
      <c r="B126" s="57"/>
      <c r="C126" s="56">
        <v>13</v>
      </c>
      <c r="D126" s="56" t="s">
        <v>78</v>
      </c>
      <c r="E126" s="55" t="s">
        <v>1555</v>
      </c>
      <c r="F126" s="54" t="s">
        <v>1554</v>
      </c>
      <c r="G126" s="53" t="s">
        <v>206</v>
      </c>
      <c r="H126" s="52">
        <v>56.7</v>
      </c>
      <c r="I126" s="51">
        <v>0</v>
      </c>
      <c r="J126" s="50">
        <f>ROUND(I126*H126,2)</f>
        <v>0</v>
      </c>
      <c r="K126" s="49" t="s">
        <v>35</v>
      </c>
    </row>
    <row r="127" spans="2:11" s="2" customFormat="1" ht="16.5" customHeight="1" x14ac:dyDescent="0.25">
      <c r="B127" s="57"/>
      <c r="C127" s="56">
        <v>14</v>
      </c>
      <c r="D127" s="56" t="s">
        <v>78</v>
      </c>
      <c r="E127" s="55" t="s">
        <v>1553</v>
      </c>
      <c r="F127" s="54" t="s">
        <v>1552</v>
      </c>
      <c r="G127" s="53" t="s">
        <v>206</v>
      </c>
      <c r="H127" s="52">
        <v>56.7</v>
      </c>
      <c r="I127" s="51">
        <v>0</v>
      </c>
      <c r="J127" s="50">
        <f>ROUND(I127*H127,2)</f>
        <v>0</v>
      </c>
      <c r="K127" s="49" t="s">
        <v>35</v>
      </c>
    </row>
    <row r="128" spans="2:11" s="66" customFormat="1" ht="22.9" customHeight="1" x14ac:dyDescent="0.2">
      <c r="B128" s="70"/>
      <c r="D128" s="69" t="s">
        <v>110</v>
      </c>
      <c r="E128" s="68">
        <v>31</v>
      </c>
      <c r="F128" s="68" t="s">
        <v>171</v>
      </c>
      <c r="J128" s="67">
        <f>J129</f>
        <v>0</v>
      </c>
    </row>
    <row r="129" spans="2:11" s="2" customFormat="1" ht="16.5" customHeight="1" x14ac:dyDescent="0.25">
      <c r="B129" s="57"/>
      <c r="C129" s="56">
        <v>15</v>
      </c>
      <c r="D129" s="56" t="s">
        <v>78</v>
      </c>
      <c r="E129" s="55" t="s">
        <v>1551</v>
      </c>
      <c r="F129" s="54" t="s">
        <v>1550</v>
      </c>
      <c r="G129" s="53" t="s">
        <v>149</v>
      </c>
      <c r="H129" s="52">
        <v>26</v>
      </c>
      <c r="I129" s="51">
        <v>0</v>
      </c>
      <c r="J129" s="50">
        <f>ROUND(I129*H129,2)</f>
        <v>0</v>
      </c>
      <c r="K129" s="49" t="s">
        <v>148</v>
      </c>
    </row>
    <row r="130" spans="2:11" s="66" customFormat="1" ht="22.9" customHeight="1" x14ac:dyDescent="0.2">
      <c r="B130" s="70"/>
      <c r="D130" s="69" t="s">
        <v>110</v>
      </c>
      <c r="E130" s="68">
        <v>38</v>
      </c>
      <c r="F130" s="68" t="s">
        <v>1549</v>
      </c>
      <c r="J130" s="67">
        <f>J131</f>
        <v>0</v>
      </c>
    </row>
    <row r="131" spans="2:11" s="2" customFormat="1" ht="16.5" customHeight="1" x14ac:dyDescent="0.25">
      <c r="B131" s="57"/>
      <c r="C131" s="56">
        <v>16</v>
      </c>
      <c r="D131" s="56" t="s">
        <v>78</v>
      </c>
      <c r="E131" s="55" t="s">
        <v>1548</v>
      </c>
      <c r="F131" s="54" t="s">
        <v>1547</v>
      </c>
      <c r="G131" s="53" t="s">
        <v>223</v>
      </c>
      <c r="H131" s="52">
        <v>7.75</v>
      </c>
      <c r="I131" s="51">
        <v>0</v>
      </c>
      <c r="J131" s="50">
        <f>ROUND(I131*H131,2)</f>
        <v>0</v>
      </c>
      <c r="K131" s="49" t="s">
        <v>148</v>
      </c>
    </row>
    <row r="132" spans="2:11" s="66" customFormat="1" ht="22.9" customHeight="1" x14ac:dyDescent="0.2">
      <c r="B132" s="70"/>
      <c r="D132" s="69" t="s">
        <v>110</v>
      </c>
      <c r="E132" s="68">
        <v>45</v>
      </c>
      <c r="F132" s="68" t="s">
        <v>1546</v>
      </c>
      <c r="J132" s="67">
        <f>J133+J134+J135+J136</f>
        <v>0</v>
      </c>
    </row>
    <row r="133" spans="2:11" s="2" customFormat="1" ht="16.5" customHeight="1" x14ac:dyDescent="0.25">
      <c r="B133" s="57"/>
      <c r="C133" s="56">
        <v>17</v>
      </c>
      <c r="D133" s="56" t="s">
        <v>78</v>
      </c>
      <c r="E133" s="55" t="s">
        <v>1544</v>
      </c>
      <c r="F133" s="54" t="s">
        <v>1545</v>
      </c>
      <c r="G133" s="53" t="s">
        <v>223</v>
      </c>
      <c r="H133" s="52">
        <v>8.23</v>
      </c>
      <c r="I133" s="51">
        <v>0</v>
      </c>
      <c r="J133" s="50">
        <f>ROUND(I133*H133,2)</f>
        <v>0</v>
      </c>
      <c r="K133" s="49" t="s">
        <v>35</v>
      </c>
    </row>
    <row r="134" spans="2:11" s="2" customFormat="1" ht="16.5" customHeight="1" x14ac:dyDescent="0.25">
      <c r="B134" s="57"/>
      <c r="C134" s="56">
        <v>18</v>
      </c>
      <c r="D134" s="56" t="s">
        <v>78</v>
      </c>
      <c r="E134" s="55" t="s">
        <v>1544</v>
      </c>
      <c r="F134" s="54" t="s">
        <v>1543</v>
      </c>
      <c r="G134" s="53" t="s">
        <v>223</v>
      </c>
      <c r="H134" s="52">
        <v>32.92</v>
      </c>
      <c r="I134" s="51">
        <v>0</v>
      </c>
      <c r="J134" s="50">
        <f>ROUND(I134*H134,2)</f>
        <v>0</v>
      </c>
      <c r="K134" s="49" t="s">
        <v>35</v>
      </c>
    </row>
    <row r="135" spans="2:11" s="2" customFormat="1" ht="16.5" customHeight="1" x14ac:dyDescent="0.25">
      <c r="B135" s="57"/>
      <c r="C135" s="56">
        <v>19</v>
      </c>
      <c r="D135" s="56" t="s">
        <v>78</v>
      </c>
      <c r="E135" s="55" t="s">
        <v>1542</v>
      </c>
      <c r="F135" s="54" t="s">
        <v>1541</v>
      </c>
      <c r="G135" s="53" t="s">
        <v>206</v>
      </c>
      <c r="H135" s="52">
        <v>86.35</v>
      </c>
      <c r="I135" s="51">
        <v>0</v>
      </c>
      <c r="J135" s="50">
        <f>ROUND(I135*H135,2)</f>
        <v>0</v>
      </c>
      <c r="K135" s="49" t="s">
        <v>35</v>
      </c>
    </row>
    <row r="136" spans="2:11" s="2" customFormat="1" ht="16.5" customHeight="1" x14ac:dyDescent="0.25">
      <c r="B136" s="57"/>
      <c r="C136" s="56">
        <v>20</v>
      </c>
      <c r="D136" s="56" t="s">
        <v>78</v>
      </c>
      <c r="E136" s="55" t="s">
        <v>1540</v>
      </c>
      <c r="F136" s="54" t="s">
        <v>1539</v>
      </c>
      <c r="G136" s="53" t="s">
        <v>223</v>
      </c>
      <c r="H136" s="52">
        <v>0.14000000000000001</v>
      </c>
      <c r="I136" s="51">
        <v>0</v>
      </c>
      <c r="J136" s="50">
        <f>ROUND(I136*H136,2)</f>
        <v>0</v>
      </c>
      <c r="K136" s="49" t="s">
        <v>35</v>
      </c>
    </row>
    <row r="137" spans="2:11" s="66" customFormat="1" ht="22.9" customHeight="1" x14ac:dyDescent="0.2">
      <c r="B137" s="70"/>
      <c r="D137" s="69" t="s">
        <v>110</v>
      </c>
      <c r="E137" s="68">
        <v>61</v>
      </c>
      <c r="F137" s="68" t="s">
        <v>1538</v>
      </c>
      <c r="J137" s="67">
        <f>J138</f>
        <v>0</v>
      </c>
    </row>
    <row r="138" spans="2:11" s="2" customFormat="1" ht="16.5" customHeight="1" x14ac:dyDescent="0.25">
      <c r="B138" s="57"/>
      <c r="C138" s="56">
        <v>21</v>
      </c>
      <c r="D138" s="56" t="s">
        <v>78</v>
      </c>
      <c r="E138" s="55" t="s">
        <v>1537</v>
      </c>
      <c r="F138" s="54" t="s">
        <v>1536</v>
      </c>
      <c r="G138" s="53" t="s">
        <v>206</v>
      </c>
      <c r="H138" s="52">
        <v>7.5</v>
      </c>
      <c r="I138" s="51">
        <v>0</v>
      </c>
      <c r="J138" s="50">
        <f>ROUND(I138*H138,2)</f>
        <v>0</v>
      </c>
      <c r="K138" s="49" t="s">
        <v>148</v>
      </c>
    </row>
    <row r="139" spans="2:11" s="66" customFormat="1" ht="22.9" customHeight="1" x14ac:dyDescent="0.2">
      <c r="B139" s="70"/>
      <c r="D139" s="69" t="s">
        <v>110</v>
      </c>
      <c r="E139" s="68">
        <v>63</v>
      </c>
      <c r="F139" s="68" t="s">
        <v>1535</v>
      </c>
      <c r="J139" s="67">
        <f>J140+J141</f>
        <v>0</v>
      </c>
    </row>
    <row r="140" spans="2:11" s="2" customFormat="1" ht="16.5" customHeight="1" x14ac:dyDescent="0.25">
      <c r="B140" s="57"/>
      <c r="C140" s="56">
        <v>22</v>
      </c>
      <c r="D140" s="56" t="s">
        <v>78</v>
      </c>
      <c r="E140" s="55" t="s">
        <v>1534</v>
      </c>
      <c r="F140" s="54" t="s">
        <v>1533</v>
      </c>
      <c r="G140" s="53" t="s">
        <v>206</v>
      </c>
      <c r="H140" s="52">
        <v>14.16</v>
      </c>
      <c r="I140" s="51">
        <v>0</v>
      </c>
      <c r="J140" s="50">
        <f>ROUND(I140*H140,2)</f>
        <v>0</v>
      </c>
      <c r="K140" s="49" t="s">
        <v>148</v>
      </c>
    </row>
    <row r="141" spans="2:11" s="2" customFormat="1" ht="16.5" customHeight="1" x14ac:dyDescent="0.25">
      <c r="B141" s="57"/>
      <c r="C141" s="56">
        <v>23</v>
      </c>
      <c r="D141" s="56" t="s">
        <v>78</v>
      </c>
      <c r="E141" s="55" t="s">
        <v>1532</v>
      </c>
      <c r="F141" s="54" t="s">
        <v>1531</v>
      </c>
      <c r="G141" s="53" t="s">
        <v>206</v>
      </c>
      <c r="H141" s="52">
        <v>7.5</v>
      </c>
      <c r="I141" s="51">
        <v>0</v>
      </c>
      <c r="J141" s="50">
        <f>ROUND(I141*H141,2)</f>
        <v>0</v>
      </c>
      <c r="K141" s="49" t="s">
        <v>148</v>
      </c>
    </row>
    <row r="142" spans="2:11" s="66" customFormat="1" ht="22.9" customHeight="1" x14ac:dyDescent="0.2">
      <c r="B142" s="70"/>
      <c r="D142" s="69" t="s">
        <v>110</v>
      </c>
      <c r="E142" s="68">
        <v>85</v>
      </c>
      <c r="F142" s="68" t="s">
        <v>1530</v>
      </c>
      <c r="J142" s="67">
        <f>J143</f>
        <v>0</v>
      </c>
    </row>
    <row r="143" spans="2:11" s="2" customFormat="1" ht="16.5" customHeight="1" x14ac:dyDescent="0.25">
      <c r="B143" s="57"/>
      <c r="C143" s="56">
        <v>24</v>
      </c>
      <c r="D143" s="56" t="s">
        <v>78</v>
      </c>
      <c r="E143" s="55" t="s">
        <v>1529</v>
      </c>
      <c r="F143" s="54" t="s">
        <v>1528</v>
      </c>
      <c r="G143" s="53" t="s">
        <v>149</v>
      </c>
      <c r="H143" s="52">
        <v>2.7</v>
      </c>
      <c r="I143" s="51">
        <v>0</v>
      </c>
      <c r="J143" s="50">
        <f>ROUND(I143*H143,2)</f>
        <v>0</v>
      </c>
      <c r="K143" s="49" t="s">
        <v>148</v>
      </c>
    </row>
    <row r="144" spans="2:11" s="66" customFormat="1" ht="22.9" customHeight="1" x14ac:dyDescent="0.2">
      <c r="B144" s="70"/>
      <c r="D144" s="69" t="s">
        <v>110</v>
      </c>
      <c r="E144" s="68">
        <v>89</v>
      </c>
      <c r="F144" s="68" t="s">
        <v>1527</v>
      </c>
      <c r="J144" s="67">
        <f>J145+J146+J147+J148+J149</f>
        <v>0</v>
      </c>
    </row>
    <row r="145" spans="2:11" s="2" customFormat="1" ht="16.5" customHeight="1" x14ac:dyDescent="0.25">
      <c r="B145" s="57"/>
      <c r="C145" s="56">
        <v>25</v>
      </c>
      <c r="D145" s="56" t="s">
        <v>78</v>
      </c>
      <c r="E145" s="55" t="s">
        <v>1526</v>
      </c>
      <c r="F145" s="54" t="s">
        <v>1525</v>
      </c>
      <c r="G145" s="53" t="s">
        <v>149</v>
      </c>
      <c r="H145" s="52">
        <v>16</v>
      </c>
      <c r="I145" s="51">
        <v>0</v>
      </c>
      <c r="J145" s="50">
        <f>ROUND(I145*H145,2)</f>
        <v>0</v>
      </c>
      <c r="K145" s="49" t="s">
        <v>148</v>
      </c>
    </row>
    <row r="146" spans="2:11" s="2" customFormat="1" ht="16.5" customHeight="1" x14ac:dyDescent="0.25">
      <c r="B146" s="57"/>
      <c r="C146" s="56">
        <v>26</v>
      </c>
      <c r="D146" s="56" t="s">
        <v>78</v>
      </c>
      <c r="E146" s="55" t="s">
        <v>1524</v>
      </c>
      <c r="F146" s="54" t="s">
        <v>1523</v>
      </c>
      <c r="G146" s="53" t="s">
        <v>149</v>
      </c>
      <c r="H146" s="52">
        <v>1</v>
      </c>
      <c r="I146" s="51">
        <v>0</v>
      </c>
      <c r="J146" s="50">
        <f>ROUND(I146*H146,2)</f>
        <v>0</v>
      </c>
      <c r="K146" s="49" t="s">
        <v>148</v>
      </c>
    </row>
    <row r="147" spans="2:11" s="2" customFormat="1" ht="16.5" customHeight="1" x14ac:dyDescent="0.25">
      <c r="B147" s="57"/>
      <c r="C147" s="56">
        <v>27</v>
      </c>
      <c r="D147" s="56" t="s">
        <v>78</v>
      </c>
      <c r="E147" s="55" t="s">
        <v>1522</v>
      </c>
      <c r="F147" s="54" t="s">
        <v>1521</v>
      </c>
      <c r="G147" s="53" t="s">
        <v>149</v>
      </c>
      <c r="H147" s="52">
        <v>1</v>
      </c>
      <c r="I147" s="51">
        <v>0</v>
      </c>
      <c r="J147" s="50">
        <f>ROUND(I147*H147,2)</f>
        <v>0</v>
      </c>
      <c r="K147" s="49" t="s">
        <v>148</v>
      </c>
    </row>
    <row r="148" spans="2:11" s="2" customFormat="1" ht="16.5" customHeight="1" x14ac:dyDescent="0.25">
      <c r="B148" s="57"/>
      <c r="C148" s="56">
        <v>28</v>
      </c>
      <c r="D148" s="56" t="s">
        <v>78</v>
      </c>
      <c r="E148" s="55" t="s">
        <v>1520</v>
      </c>
      <c r="F148" s="54" t="s">
        <v>1519</v>
      </c>
      <c r="G148" s="53" t="s">
        <v>149</v>
      </c>
      <c r="H148" s="52">
        <v>1</v>
      </c>
      <c r="I148" s="51">
        <v>0</v>
      </c>
      <c r="J148" s="50">
        <f>ROUND(I148*H148,2)</f>
        <v>0</v>
      </c>
      <c r="K148" s="49" t="s">
        <v>148</v>
      </c>
    </row>
    <row r="149" spans="2:11" s="2" customFormat="1" ht="16.5" customHeight="1" x14ac:dyDescent="0.25">
      <c r="B149" s="57"/>
      <c r="C149" s="56">
        <v>29</v>
      </c>
      <c r="D149" s="56" t="s">
        <v>78</v>
      </c>
      <c r="E149" s="55" t="s">
        <v>1518</v>
      </c>
      <c r="F149" s="54" t="s">
        <v>1517</v>
      </c>
      <c r="G149" s="53" t="s">
        <v>149</v>
      </c>
      <c r="H149" s="52">
        <v>1</v>
      </c>
      <c r="I149" s="51">
        <v>0</v>
      </c>
      <c r="J149" s="50">
        <f>ROUND(I149*H149,2)</f>
        <v>0</v>
      </c>
      <c r="K149" s="49" t="s">
        <v>148</v>
      </c>
    </row>
    <row r="150" spans="2:11" s="66" customFormat="1" ht="22.9" customHeight="1" x14ac:dyDescent="0.2">
      <c r="B150" s="70"/>
      <c r="D150" s="69" t="s">
        <v>110</v>
      </c>
      <c r="E150" s="68" t="s">
        <v>1516</v>
      </c>
      <c r="F150" s="68" t="s">
        <v>1515</v>
      </c>
      <c r="J150" s="67">
        <f>J151</f>
        <v>0</v>
      </c>
    </row>
    <row r="151" spans="2:11" s="2" customFormat="1" ht="16.5" customHeight="1" x14ac:dyDescent="0.25">
      <c r="B151" s="57"/>
      <c r="C151" s="56">
        <v>30</v>
      </c>
      <c r="D151" s="56" t="s">
        <v>78</v>
      </c>
      <c r="E151" s="55" t="s">
        <v>1514</v>
      </c>
      <c r="F151" s="54" t="s">
        <v>1513</v>
      </c>
      <c r="G151" s="53" t="s">
        <v>164</v>
      </c>
      <c r="H151" s="52">
        <v>95.94</v>
      </c>
      <c r="I151" s="51">
        <v>0</v>
      </c>
      <c r="J151" s="50">
        <f>ROUND(I151*H151,2)</f>
        <v>0</v>
      </c>
      <c r="K151" s="49" t="s">
        <v>148</v>
      </c>
    </row>
    <row r="152" spans="2:11" s="66" customFormat="1" ht="25.9" customHeight="1" x14ac:dyDescent="0.2">
      <c r="B152" s="70"/>
      <c r="D152" s="69" t="s">
        <v>110</v>
      </c>
      <c r="E152" s="72" t="s">
        <v>160</v>
      </c>
      <c r="F152" s="72" t="s">
        <v>390</v>
      </c>
      <c r="J152" s="71">
        <f>J153+J155+J157</f>
        <v>0</v>
      </c>
    </row>
    <row r="153" spans="2:11" s="66" customFormat="1" ht="22.9" customHeight="1" x14ac:dyDescent="0.2">
      <c r="B153" s="70"/>
      <c r="D153" s="69" t="s">
        <v>110</v>
      </c>
      <c r="E153" s="68" t="s">
        <v>1512</v>
      </c>
      <c r="F153" s="68" t="s">
        <v>1511</v>
      </c>
      <c r="J153" s="67">
        <f>J154</f>
        <v>0</v>
      </c>
    </row>
    <row r="154" spans="2:11" s="2" customFormat="1" ht="16.5" customHeight="1" x14ac:dyDescent="0.25">
      <c r="B154" s="57"/>
      <c r="C154" s="56">
        <v>31</v>
      </c>
      <c r="D154" s="56" t="s">
        <v>78</v>
      </c>
      <c r="E154" s="55" t="s">
        <v>1510</v>
      </c>
      <c r="F154" s="54" t="s">
        <v>1509</v>
      </c>
      <c r="G154" s="53" t="s">
        <v>149</v>
      </c>
      <c r="H154" s="52">
        <v>2</v>
      </c>
      <c r="I154" s="51">
        <v>0</v>
      </c>
      <c r="J154" s="50">
        <f>ROUND(I154*H154,2)</f>
        <v>0</v>
      </c>
      <c r="K154" s="49" t="s">
        <v>148</v>
      </c>
    </row>
    <row r="155" spans="2:11" s="66" customFormat="1" ht="22.9" customHeight="1" x14ac:dyDescent="0.2">
      <c r="B155" s="70"/>
      <c r="D155" s="69" t="s">
        <v>110</v>
      </c>
      <c r="E155" s="68" t="s">
        <v>1508</v>
      </c>
      <c r="F155" s="68" t="s">
        <v>1507</v>
      </c>
      <c r="J155" s="67">
        <f>J156</f>
        <v>0</v>
      </c>
    </row>
    <row r="156" spans="2:11" s="2" customFormat="1" ht="16.5" customHeight="1" x14ac:dyDescent="0.25">
      <c r="B156" s="57"/>
      <c r="C156" s="133">
        <v>32</v>
      </c>
      <c r="D156" s="133" t="s">
        <v>160</v>
      </c>
      <c r="E156" s="132" t="s">
        <v>1506</v>
      </c>
      <c r="F156" s="131" t="s">
        <v>1505</v>
      </c>
      <c r="G156" s="130" t="s">
        <v>201</v>
      </c>
      <c r="H156" s="129">
        <v>89</v>
      </c>
      <c r="I156" s="128">
        <v>0</v>
      </c>
      <c r="J156" s="127">
        <f>ROUND(I156*H156,2)</f>
        <v>0</v>
      </c>
      <c r="K156" s="49" t="s">
        <v>148</v>
      </c>
    </row>
    <row r="157" spans="2:11" s="66" customFormat="1" ht="22.9" customHeight="1" x14ac:dyDescent="0.2">
      <c r="B157" s="70"/>
      <c r="D157" s="69" t="s">
        <v>110</v>
      </c>
      <c r="E157" s="68" t="s">
        <v>1504</v>
      </c>
      <c r="F157" s="68" t="s">
        <v>1503</v>
      </c>
      <c r="J157" s="67">
        <f>J158+J159+J160+J161+J162</f>
        <v>0</v>
      </c>
    </row>
    <row r="158" spans="2:11" s="2" customFormat="1" ht="16.5" customHeight="1" x14ac:dyDescent="0.25">
      <c r="B158" s="57"/>
      <c r="C158" s="56">
        <v>33</v>
      </c>
      <c r="D158" s="56" t="s">
        <v>78</v>
      </c>
      <c r="E158" s="55" t="s">
        <v>1502</v>
      </c>
      <c r="F158" s="54" t="s">
        <v>1501</v>
      </c>
      <c r="G158" s="53" t="s">
        <v>201</v>
      </c>
      <c r="H158" s="52">
        <v>1.5</v>
      </c>
      <c r="I158" s="51">
        <v>0</v>
      </c>
      <c r="J158" s="50">
        <f>ROUND(I158*H158,2)</f>
        <v>0</v>
      </c>
      <c r="K158" s="49" t="s">
        <v>148</v>
      </c>
    </row>
    <row r="159" spans="2:11" s="2" customFormat="1" ht="16.5" customHeight="1" x14ac:dyDescent="0.25">
      <c r="B159" s="57"/>
      <c r="C159" s="56">
        <v>34</v>
      </c>
      <c r="D159" s="56" t="s">
        <v>78</v>
      </c>
      <c r="E159" s="55" t="s">
        <v>1500</v>
      </c>
      <c r="F159" s="54" t="s">
        <v>1499</v>
      </c>
      <c r="G159" s="53" t="s">
        <v>201</v>
      </c>
      <c r="H159" s="52">
        <v>79</v>
      </c>
      <c r="I159" s="51">
        <v>0</v>
      </c>
      <c r="J159" s="50">
        <f>ROUND(I159*H159,2)</f>
        <v>0</v>
      </c>
      <c r="K159" s="49" t="s">
        <v>148</v>
      </c>
    </row>
    <row r="160" spans="2:11" s="2" customFormat="1" ht="16.5" customHeight="1" x14ac:dyDescent="0.25">
      <c r="B160" s="57"/>
      <c r="C160" s="56">
        <v>35</v>
      </c>
      <c r="D160" s="56" t="s">
        <v>78</v>
      </c>
      <c r="E160" s="55" t="s">
        <v>1498</v>
      </c>
      <c r="F160" s="54" t="s">
        <v>1497</v>
      </c>
      <c r="G160" s="53" t="s">
        <v>149</v>
      </c>
      <c r="H160" s="52">
        <v>3</v>
      </c>
      <c r="I160" s="51">
        <v>0</v>
      </c>
      <c r="J160" s="50">
        <f>ROUND(I160*H160,2)</f>
        <v>0</v>
      </c>
      <c r="K160" s="49" t="s">
        <v>148</v>
      </c>
    </row>
    <row r="161" spans="2:11" s="2" customFormat="1" ht="16.5" customHeight="1" x14ac:dyDescent="0.25">
      <c r="B161" s="57"/>
      <c r="C161" s="56">
        <v>36</v>
      </c>
      <c r="D161" s="56" t="s">
        <v>78</v>
      </c>
      <c r="E161" s="55" t="s">
        <v>1496</v>
      </c>
      <c r="F161" s="54" t="s">
        <v>1495</v>
      </c>
      <c r="G161" s="53" t="s">
        <v>149</v>
      </c>
      <c r="H161" s="52">
        <v>2</v>
      </c>
      <c r="I161" s="51">
        <v>0</v>
      </c>
      <c r="J161" s="50">
        <f>ROUND(I161*H161,2)</f>
        <v>0</v>
      </c>
      <c r="K161" s="49" t="s">
        <v>148</v>
      </c>
    </row>
    <row r="162" spans="2:11" s="2" customFormat="1" ht="16.5" customHeight="1" x14ac:dyDescent="0.25">
      <c r="B162" s="57"/>
      <c r="C162" s="56">
        <v>37</v>
      </c>
      <c r="D162" s="56" t="s">
        <v>78</v>
      </c>
      <c r="E162" s="55" t="s">
        <v>1494</v>
      </c>
      <c r="F162" s="54" t="s">
        <v>1493</v>
      </c>
      <c r="G162" s="53" t="s">
        <v>201</v>
      </c>
      <c r="H162" s="52">
        <v>3</v>
      </c>
      <c r="I162" s="51">
        <v>0</v>
      </c>
      <c r="J162" s="50">
        <f>ROUND(I162*H162,2)</f>
        <v>0</v>
      </c>
      <c r="K162" s="49" t="s">
        <v>148</v>
      </c>
    </row>
    <row r="163" spans="2:11" s="66" customFormat="1" ht="25.9" customHeight="1" x14ac:dyDescent="0.2">
      <c r="B163" s="70"/>
      <c r="D163" s="69" t="s">
        <v>110</v>
      </c>
      <c r="E163" s="72" t="s">
        <v>163</v>
      </c>
      <c r="F163" s="72" t="s">
        <v>162</v>
      </c>
      <c r="J163" s="71">
        <f>J169+J164</f>
        <v>0</v>
      </c>
    </row>
    <row r="164" spans="2:11" s="66" customFormat="1" ht="22.9" customHeight="1" x14ac:dyDescent="0.2">
      <c r="B164" s="70"/>
      <c r="D164" s="69" t="s">
        <v>110</v>
      </c>
      <c r="E164" s="68">
        <v>711</v>
      </c>
      <c r="F164" s="68" t="s">
        <v>1492</v>
      </c>
      <c r="J164" s="67">
        <f>J165+J166+J167+J168</f>
        <v>0</v>
      </c>
    </row>
    <row r="165" spans="2:11" s="2" customFormat="1" ht="16.5" customHeight="1" x14ac:dyDescent="0.25">
      <c r="B165" s="57"/>
      <c r="C165" s="56">
        <v>38</v>
      </c>
      <c r="D165" s="56" t="s">
        <v>78</v>
      </c>
      <c r="E165" s="55" t="s">
        <v>1491</v>
      </c>
      <c r="F165" s="54" t="s">
        <v>1490</v>
      </c>
      <c r="G165" s="53" t="s">
        <v>206</v>
      </c>
      <c r="H165" s="52">
        <v>41</v>
      </c>
      <c r="I165" s="51">
        <v>0</v>
      </c>
      <c r="J165" s="50">
        <f>ROUND(I165*H165,2)</f>
        <v>0</v>
      </c>
      <c r="K165" s="49" t="s">
        <v>35</v>
      </c>
    </row>
    <row r="166" spans="2:11" s="2" customFormat="1" ht="16.5" customHeight="1" x14ac:dyDescent="0.25">
      <c r="B166" s="57"/>
      <c r="C166" s="56">
        <v>39</v>
      </c>
      <c r="D166" s="56" t="s">
        <v>78</v>
      </c>
      <c r="E166" s="55" t="s">
        <v>1489</v>
      </c>
      <c r="F166" s="54" t="s">
        <v>1488</v>
      </c>
      <c r="G166" s="53" t="s">
        <v>206</v>
      </c>
      <c r="H166" s="52">
        <v>34.5</v>
      </c>
      <c r="I166" s="51">
        <v>0</v>
      </c>
      <c r="J166" s="50">
        <f>ROUND(I166*H166,2)</f>
        <v>0</v>
      </c>
      <c r="K166" s="49" t="s">
        <v>35</v>
      </c>
    </row>
    <row r="167" spans="2:11" s="2" customFormat="1" ht="16.5" customHeight="1" x14ac:dyDescent="0.25">
      <c r="B167" s="57"/>
      <c r="C167" s="56">
        <v>40</v>
      </c>
      <c r="D167" s="56" t="s">
        <v>78</v>
      </c>
      <c r="E167" s="55" t="s">
        <v>1487</v>
      </c>
      <c r="F167" s="54" t="s">
        <v>1486</v>
      </c>
      <c r="G167" s="53" t="s">
        <v>206</v>
      </c>
      <c r="H167" s="52">
        <v>48.4</v>
      </c>
      <c r="I167" s="51">
        <v>0</v>
      </c>
      <c r="J167" s="50">
        <f>ROUND(I167*H167,2)</f>
        <v>0</v>
      </c>
      <c r="K167" s="49" t="s">
        <v>35</v>
      </c>
    </row>
    <row r="168" spans="2:11" s="2" customFormat="1" ht="16.5" customHeight="1" x14ac:dyDescent="0.25">
      <c r="B168" s="57"/>
      <c r="C168" s="56">
        <v>41</v>
      </c>
      <c r="D168" s="56" t="s">
        <v>78</v>
      </c>
      <c r="E168" s="55" t="s">
        <v>1485</v>
      </c>
      <c r="F168" s="54" t="s">
        <v>1484</v>
      </c>
      <c r="G168" s="53" t="s">
        <v>206</v>
      </c>
      <c r="H168" s="52">
        <v>75.900000000000006</v>
      </c>
      <c r="I168" s="51">
        <v>0</v>
      </c>
      <c r="J168" s="50">
        <f>ROUND(I168*H168,2)</f>
        <v>0</v>
      </c>
      <c r="K168" s="49" t="s">
        <v>35</v>
      </c>
    </row>
    <row r="169" spans="2:11" s="66" customFormat="1" ht="22.9" customHeight="1" x14ac:dyDescent="0.2">
      <c r="B169" s="70"/>
      <c r="D169" s="69" t="s">
        <v>110</v>
      </c>
      <c r="E169" s="68">
        <v>722</v>
      </c>
      <c r="F169" s="68" t="s">
        <v>1483</v>
      </c>
      <c r="J169" s="67">
        <f>SUM(J170:J179)</f>
        <v>0</v>
      </c>
    </row>
    <row r="170" spans="2:11" s="2" customFormat="1" ht="16.5" customHeight="1" x14ac:dyDescent="0.25">
      <c r="B170" s="57"/>
      <c r="C170" s="133">
        <v>42</v>
      </c>
      <c r="D170" s="133" t="s">
        <v>160</v>
      </c>
      <c r="E170" s="132" t="s">
        <v>1482</v>
      </c>
      <c r="F170" s="131" t="s">
        <v>1481</v>
      </c>
      <c r="G170" s="130" t="s">
        <v>149</v>
      </c>
      <c r="H170" s="129">
        <v>2</v>
      </c>
      <c r="I170" s="128">
        <v>0</v>
      </c>
      <c r="J170" s="127">
        <f t="shared" ref="J170:J179" si="0">ROUND(I170*H170,2)</f>
        <v>0</v>
      </c>
      <c r="K170" s="49" t="s">
        <v>148</v>
      </c>
    </row>
    <row r="171" spans="2:11" s="2" customFormat="1" ht="16.5" customHeight="1" x14ac:dyDescent="0.25">
      <c r="B171" s="57"/>
      <c r="C171" s="133">
        <v>43</v>
      </c>
      <c r="D171" s="133" t="s">
        <v>160</v>
      </c>
      <c r="E171" s="132" t="s">
        <v>1480</v>
      </c>
      <c r="F171" s="131" t="s">
        <v>1479</v>
      </c>
      <c r="G171" s="130" t="s">
        <v>149</v>
      </c>
      <c r="H171" s="129">
        <v>1</v>
      </c>
      <c r="I171" s="128">
        <v>0</v>
      </c>
      <c r="J171" s="127">
        <f t="shared" si="0"/>
        <v>0</v>
      </c>
      <c r="K171" s="49" t="s">
        <v>148</v>
      </c>
    </row>
    <row r="172" spans="2:11" s="2" customFormat="1" ht="16.5" customHeight="1" x14ac:dyDescent="0.25">
      <c r="B172" s="57"/>
      <c r="C172" s="56">
        <v>44</v>
      </c>
      <c r="D172" s="56" t="s">
        <v>78</v>
      </c>
      <c r="E172" s="55" t="s">
        <v>1478</v>
      </c>
      <c r="F172" s="54" t="s">
        <v>1477</v>
      </c>
      <c r="G172" s="53" t="s">
        <v>75</v>
      </c>
      <c r="H172" s="52">
        <v>1</v>
      </c>
      <c r="I172" s="51">
        <v>0</v>
      </c>
      <c r="J172" s="50">
        <f t="shared" si="0"/>
        <v>0</v>
      </c>
      <c r="K172" s="49" t="s">
        <v>148</v>
      </c>
    </row>
    <row r="173" spans="2:11" s="2" customFormat="1" ht="16.5" customHeight="1" x14ac:dyDescent="0.25">
      <c r="B173" s="57"/>
      <c r="C173" s="133">
        <v>45</v>
      </c>
      <c r="D173" s="133" t="s">
        <v>160</v>
      </c>
      <c r="E173" s="132" t="s">
        <v>1476</v>
      </c>
      <c r="F173" s="131" t="s">
        <v>1475</v>
      </c>
      <c r="G173" s="130" t="s">
        <v>149</v>
      </c>
      <c r="H173" s="129">
        <v>1</v>
      </c>
      <c r="I173" s="128">
        <v>0</v>
      </c>
      <c r="J173" s="127">
        <f t="shared" si="0"/>
        <v>0</v>
      </c>
      <c r="K173" s="49" t="s">
        <v>148</v>
      </c>
    </row>
    <row r="174" spans="2:11" s="2" customFormat="1" ht="16.5" customHeight="1" x14ac:dyDescent="0.25">
      <c r="B174" s="57"/>
      <c r="C174" s="56">
        <v>46</v>
      </c>
      <c r="D174" s="56" t="s">
        <v>78</v>
      </c>
      <c r="E174" s="55" t="s">
        <v>1474</v>
      </c>
      <c r="F174" s="54" t="s">
        <v>1473</v>
      </c>
      <c r="G174" s="53" t="s">
        <v>149</v>
      </c>
      <c r="H174" s="52">
        <v>1</v>
      </c>
      <c r="I174" s="51">
        <v>0</v>
      </c>
      <c r="J174" s="50">
        <f t="shared" si="0"/>
        <v>0</v>
      </c>
      <c r="K174" s="49" t="s">
        <v>148</v>
      </c>
    </row>
    <row r="175" spans="2:11" s="2" customFormat="1" ht="16.5" customHeight="1" x14ac:dyDescent="0.25">
      <c r="B175" s="57"/>
      <c r="C175" s="133">
        <v>47</v>
      </c>
      <c r="D175" s="133" t="s">
        <v>160</v>
      </c>
      <c r="E175" s="132" t="s">
        <v>1472</v>
      </c>
      <c r="F175" s="131" t="s">
        <v>1471</v>
      </c>
      <c r="G175" s="130" t="s">
        <v>149</v>
      </c>
      <c r="H175" s="129">
        <v>1</v>
      </c>
      <c r="I175" s="128">
        <v>0</v>
      </c>
      <c r="J175" s="127">
        <f t="shared" si="0"/>
        <v>0</v>
      </c>
      <c r="K175" s="49" t="s">
        <v>148</v>
      </c>
    </row>
    <row r="176" spans="2:11" s="2" customFormat="1" ht="16.5" customHeight="1" x14ac:dyDescent="0.25">
      <c r="B176" s="57"/>
      <c r="C176" s="133">
        <v>48</v>
      </c>
      <c r="D176" s="133" t="s">
        <v>160</v>
      </c>
      <c r="E176" s="132" t="s">
        <v>1470</v>
      </c>
      <c r="F176" s="131" t="s">
        <v>1469</v>
      </c>
      <c r="G176" s="130" t="s">
        <v>149</v>
      </c>
      <c r="H176" s="129">
        <v>1</v>
      </c>
      <c r="I176" s="128">
        <v>0</v>
      </c>
      <c r="J176" s="127">
        <f t="shared" si="0"/>
        <v>0</v>
      </c>
      <c r="K176" s="49" t="s">
        <v>148</v>
      </c>
    </row>
    <row r="177" spans="2:11" s="2" customFormat="1" ht="16.5" customHeight="1" x14ac:dyDescent="0.25">
      <c r="B177" s="57"/>
      <c r="C177" s="56">
        <v>49</v>
      </c>
      <c r="D177" s="56" t="s">
        <v>78</v>
      </c>
      <c r="E177" s="55" t="s">
        <v>1468</v>
      </c>
      <c r="F177" s="54" t="s">
        <v>1467</v>
      </c>
      <c r="G177" s="53" t="s">
        <v>149</v>
      </c>
      <c r="H177" s="52">
        <v>3</v>
      </c>
      <c r="I177" s="51">
        <v>0</v>
      </c>
      <c r="J177" s="50">
        <f t="shared" si="0"/>
        <v>0</v>
      </c>
      <c r="K177" s="49" t="s">
        <v>148</v>
      </c>
    </row>
    <row r="178" spans="2:11" s="2" customFormat="1" ht="16.5" customHeight="1" x14ac:dyDescent="0.25">
      <c r="B178" s="57"/>
      <c r="C178" s="56">
        <v>50</v>
      </c>
      <c r="D178" s="56" t="s">
        <v>78</v>
      </c>
      <c r="E178" s="55" t="s">
        <v>1466</v>
      </c>
      <c r="F178" s="54" t="s">
        <v>1465</v>
      </c>
      <c r="G178" s="53" t="s">
        <v>149</v>
      </c>
      <c r="H178" s="52">
        <v>11</v>
      </c>
      <c r="I178" s="51">
        <v>0</v>
      </c>
      <c r="J178" s="50">
        <f t="shared" si="0"/>
        <v>0</v>
      </c>
      <c r="K178" s="49" t="s">
        <v>148</v>
      </c>
    </row>
    <row r="179" spans="2:11" s="2" customFormat="1" ht="16.5" customHeight="1" x14ac:dyDescent="0.25">
      <c r="B179" s="57"/>
      <c r="C179" s="133">
        <v>51</v>
      </c>
      <c r="D179" s="133" t="s">
        <v>160</v>
      </c>
      <c r="E179" s="132" t="s">
        <v>1464</v>
      </c>
      <c r="F179" s="131" t="s">
        <v>1463</v>
      </c>
      <c r="G179" s="130" t="s">
        <v>149</v>
      </c>
      <c r="H179" s="129">
        <v>1</v>
      </c>
      <c r="I179" s="128">
        <v>0</v>
      </c>
      <c r="J179" s="127">
        <f t="shared" si="0"/>
        <v>0</v>
      </c>
      <c r="K179" s="49" t="s">
        <v>148</v>
      </c>
    </row>
    <row r="180" spans="2:11" s="66" customFormat="1" ht="22.9" customHeight="1" x14ac:dyDescent="0.2">
      <c r="B180" s="70"/>
      <c r="D180" s="69" t="s">
        <v>110</v>
      </c>
      <c r="E180" s="68"/>
      <c r="F180" s="68" t="s">
        <v>156</v>
      </c>
      <c r="J180" s="67">
        <f>SUM(J181:J220)</f>
        <v>0</v>
      </c>
    </row>
    <row r="181" spans="2:11" s="2" customFormat="1" ht="16.5" customHeight="1" x14ac:dyDescent="0.25">
      <c r="B181" s="57"/>
      <c r="C181" s="133">
        <v>52</v>
      </c>
      <c r="D181" s="133" t="s">
        <v>160</v>
      </c>
      <c r="E181" s="132" t="s">
        <v>1462</v>
      </c>
      <c r="F181" s="131" t="s">
        <v>1461</v>
      </c>
      <c r="G181" s="130" t="s">
        <v>149</v>
      </c>
      <c r="H181" s="129">
        <v>1</v>
      </c>
      <c r="I181" s="128">
        <v>0</v>
      </c>
      <c r="J181" s="127">
        <f t="shared" ref="J181:J220" si="1">ROUND(I181*H181,2)</f>
        <v>0</v>
      </c>
      <c r="K181" s="49" t="s">
        <v>148</v>
      </c>
    </row>
    <row r="182" spans="2:11" s="2" customFormat="1" ht="16.5" customHeight="1" x14ac:dyDescent="0.25">
      <c r="B182" s="57"/>
      <c r="C182" s="133">
        <v>53</v>
      </c>
      <c r="D182" s="133" t="s">
        <v>160</v>
      </c>
      <c r="E182" s="132" t="s">
        <v>1460</v>
      </c>
      <c r="F182" s="131" t="s">
        <v>1459</v>
      </c>
      <c r="G182" s="130" t="s">
        <v>201</v>
      </c>
      <c r="H182" s="129">
        <v>2.5</v>
      </c>
      <c r="I182" s="128">
        <v>0</v>
      </c>
      <c r="J182" s="127">
        <f t="shared" si="1"/>
        <v>0</v>
      </c>
      <c r="K182" s="49" t="s">
        <v>148</v>
      </c>
    </row>
    <row r="183" spans="2:11" s="2" customFormat="1" ht="16.5" customHeight="1" x14ac:dyDescent="0.25">
      <c r="B183" s="57"/>
      <c r="C183" s="133">
        <v>54</v>
      </c>
      <c r="D183" s="133" t="s">
        <v>160</v>
      </c>
      <c r="E183" s="132" t="s">
        <v>1458</v>
      </c>
      <c r="F183" s="131" t="s">
        <v>1457</v>
      </c>
      <c r="G183" s="130" t="s">
        <v>149</v>
      </c>
      <c r="H183" s="129">
        <v>1</v>
      </c>
      <c r="I183" s="128">
        <v>0</v>
      </c>
      <c r="J183" s="127">
        <f t="shared" si="1"/>
        <v>0</v>
      </c>
      <c r="K183" s="49" t="s">
        <v>148</v>
      </c>
    </row>
    <row r="184" spans="2:11" s="2" customFormat="1" ht="16.5" customHeight="1" x14ac:dyDescent="0.25">
      <c r="B184" s="57"/>
      <c r="C184" s="133">
        <v>55</v>
      </c>
      <c r="D184" s="133" t="s">
        <v>160</v>
      </c>
      <c r="E184" s="132" t="s">
        <v>1456</v>
      </c>
      <c r="F184" s="131" t="s">
        <v>1455</v>
      </c>
      <c r="G184" s="130" t="s">
        <v>149</v>
      </c>
      <c r="H184" s="129">
        <v>1</v>
      </c>
      <c r="I184" s="128">
        <v>0</v>
      </c>
      <c r="J184" s="127">
        <f t="shared" si="1"/>
        <v>0</v>
      </c>
      <c r="K184" s="49" t="s">
        <v>148</v>
      </c>
    </row>
    <row r="185" spans="2:11" s="2" customFormat="1" ht="16.5" customHeight="1" x14ac:dyDescent="0.25">
      <c r="B185" s="57"/>
      <c r="C185" s="133">
        <v>56</v>
      </c>
      <c r="D185" s="133" t="s">
        <v>160</v>
      </c>
      <c r="E185" s="132" t="s">
        <v>1454</v>
      </c>
      <c r="F185" s="131" t="s">
        <v>1453</v>
      </c>
      <c r="G185" s="130" t="s">
        <v>149</v>
      </c>
      <c r="H185" s="129">
        <v>14</v>
      </c>
      <c r="I185" s="128">
        <v>0</v>
      </c>
      <c r="J185" s="127">
        <f t="shared" si="1"/>
        <v>0</v>
      </c>
      <c r="K185" s="49" t="s">
        <v>148</v>
      </c>
    </row>
    <row r="186" spans="2:11" s="2" customFormat="1" ht="16.5" customHeight="1" x14ac:dyDescent="0.25">
      <c r="B186" s="57"/>
      <c r="C186" s="133">
        <v>57</v>
      </c>
      <c r="D186" s="133" t="s">
        <v>160</v>
      </c>
      <c r="E186" s="132" t="s">
        <v>1452</v>
      </c>
      <c r="F186" s="131" t="s">
        <v>1451</v>
      </c>
      <c r="G186" s="130" t="s">
        <v>201</v>
      </c>
      <c r="H186" s="129">
        <v>2.7</v>
      </c>
      <c r="I186" s="128">
        <v>0</v>
      </c>
      <c r="J186" s="127">
        <f t="shared" si="1"/>
        <v>0</v>
      </c>
      <c r="K186" s="49" t="s">
        <v>148</v>
      </c>
    </row>
    <row r="187" spans="2:11" s="2" customFormat="1" ht="16.5" customHeight="1" x14ac:dyDescent="0.25">
      <c r="B187" s="57"/>
      <c r="C187" s="133">
        <v>58</v>
      </c>
      <c r="D187" s="133" t="s">
        <v>160</v>
      </c>
      <c r="E187" s="132" t="s">
        <v>1450</v>
      </c>
      <c r="F187" s="131" t="s">
        <v>1449</v>
      </c>
      <c r="G187" s="130" t="s">
        <v>149</v>
      </c>
      <c r="H187" s="129">
        <v>1</v>
      </c>
      <c r="I187" s="128">
        <v>0</v>
      </c>
      <c r="J187" s="127">
        <f t="shared" si="1"/>
        <v>0</v>
      </c>
      <c r="K187" s="49" t="s">
        <v>148</v>
      </c>
    </row>
    <row r="188" spans="2:11" s="2" customFormat="1" ht="16.5" customHeight="1" x14ac:dyDescent="0.25">
      <c r="B188" s="57"/>
      <c r="C188" s="133">
        <v>59</v>
      </c>
      <c r="D188" s="133" t="s">
        <v>160</v>
      </c>
      <c r="E188" s="132" t="s">
        <v>1448</v>
      </c>
      <c r="F188" s="131" t="s">
        <v>1447</v>
      </c>
      <c r="G188" s="130" t="s">
        <v>149</v>
      </c>
      <c r="H188" s="129">
        <v>2</v>
      </c>
      <c r="I188" s="128">
        <v>0</v>
      </c>
      <c r="J188" s="127">
        <f t="shared" si="1"/>
        <v>0</v>
      </c>
      <c r="K188" s="49" t="s">
        <v>148</v>
      </c>
    </row>
    <row r="189" spans="2:11" s="2" customFormat="1" ht="16.5" customHeight="1" x14ac:dyDescent="0.25">
      <c r="B189" s="57"/>
      <c r="C189" s="133">
        <v>60</v>
      </c>
      <c r="D189" s="133" t="s">
        <v>160</v>
      </c>
      <c r="E189" s="132" t="s">
        <v>1446</v>
      </c>
      <c r="F189" s="131" t="s">
        <v>1445</v>
      </c>
      <c r="G189" s="130" t="s">
        <v>149</v>
      </c>
      <c r="H189" s="129">
        <v>1</v>
      </c>
      <c r="I189" s="128">
        <v>0</v>
      </c>
      <c r="J189" s="127">
        <f t="shared" si="1"/>
        <v>0</v>
      </c>
      <c r="K189" s="49" t="s">
        <v>148</v>
      </c>
    </row>
    <row r="190" spans="2:11" s="2" customFormat="1" ht="16.5" customHeight="1" x14ac:dyDescent="0.25">
      <c r="B190" s="57"/>
      <c r="C190" s="133">
        <v>61</v>
      </c>
      <c r="D190" s="133" t="s">
        <v>160</v>
      </c>
      <c r="E190" s="132" t="s">
        <v>1444</v>
      </c>
      <c r="F190" s="131" t="s">
        <v>1443</v>
      </c>
      <c r="G190" s="130" t="s">
        <v>149</v>
      </c>
      <c r="H190" s="129">
        <v>1</v>
      </c>
      <c r="I190" s="128">
        <v>0</v>
      </c>
      <c r="J190" s="127">
        <f t="shared" si="1"/>
        <v>0</v>
      </c>
      <c r="K190" s="49" t="s">
        <v>148</v>
      </c>
    </row>
    <row r="191" spans="2:11" s="2" customFormat="1" ht="16.5" customHeight="1" x14ac:dyDescent="0.25">
      <c r="B191" s="57"/>
      <c r="C191" s="133">
        <v>62</v>
      </c>
      <c r="D191" s="133" t="s">
        <v>160</v>
      </c>
      <c r="E191" s="132" t="s">
        <v>1442</v>
      </c>
      <c r="F191" s="131" t="s">
        <v>1441</v>
      </c>
      <c r="G191" s="130" t="s">
        <v>149</v>
      </c>
      <c r="H191" s="129">
        <v>1</v>
      </c>
      <c r="I191" s="128">
        <v>0</v>
      </c>
      <c r="J191" s="127">
        <f t="shared" si="1"/>
        <v>0</v>
      </c>
      <c r="K191" s="49" t="s">
        <v>148</v>
      </c>
    </row>
    <row r="192" spans="2:11" s="2" customFormat="1" ht="16.5" customHeight="1" x14ac:dyDescent="0.25">
      <c r="B192" s="57"/>
      <c r="C192" s="133">
        <v>63</v>
      </c>
      <c r="D192" s="133" t="s">
        <v>160</v>
      </c>
      <c r="E192" s="132" t="s">
        <v>1440</v>
      </c>
      <c r="F192" s="131" t="s">
        <v>1439</v>
      </c>
      <c r="G192" s="130" t="s">
        <v>149</v>
      </c>
      <c r="H192" s="129">
        <v>1</v>
      </c>
      <c r="I192" s="128">
        <v>0</v>
      </c>
      <c r="J192" s="127">
        <f t="shared" si="1"/>
        <v>0</v>
      </c>
      <c r="K192" s="49" t="s">
        <v>148</v>
      </c>
    </row>
    <row r="193" spans="2:11" s="2" customFormat="1" ht="16.5" customHeight="1" x14ac:dyDescent="0.25">
      <c r="B193" s="57"/>
      <c r="C193" s="133">
        <v>64</v>
      </c>
      <c r="D193" s="133" t="s">
        <v>160</v>
      </c>
      <c r="E193" s="132" t="s">
        <v>1438</v>
      </c>
      <c r="F193" s="131" t="s">
        <v>1437</v>
      </c>
      <c r="G193" s="130" t="s">
        <v>149</v>
      </c>
      <c r="H193" s="129">
        <v>1</v>
      </c>
      <c r="I193" s="128">
        <v>0</v>
      </c>
      <c r="J193" s="127">
        <f t="shared" si="1"/>
        <v>0</v>
      </c>
      <c r="K193" s="49" t="s">
        <v>148</v>
      </c>
    </row>
    <row r="194" spans="2:11" s="2" customFormat="1" ht="16.5" customHeight="1" x14ac:dyDescent="0.25">
      <c r="B194" s="57"/>
      <c r="C194" s="133">
        <v>65</v>
      </c>
      <c r="D194" s="133" t="s">
        <v>160</v>
      </c>
      <c r="E194" s="132" t="s">
        <v>1436</v>
      </c>
      <c r="F194" s="131" t="s">
        <v>1435</v>
      </c>
      <c r="G194" s="130" t="s">
        <v>149</v>
      </c>
      <c r="H194" s="129">
        <v>1</v>
      </c>
      <c r="I194" s="128">
        <v>0</v>
      </c>
      <c r="J194" s="127">
        <f t="shared" si="1"/>
        <v>0</v>
      </c>
      <c r="K194" s="49" t="s">
        <v>148</v>
      </c>
    </row>
    <row r="195" spans="2:11" s="2" customFormat="1" ht="16.5" customHeight="1" x14ac:dyDescent="0.25">
      <c r="B195" s="57"/>
      <c r="C195" s="133">
        <v>66</v>
      </c>
      <c r="D195" s="133" t="s">
        <v>160</v>
      </c>
      <c r="E195" s="132" t="s">
        <v>1434</v>
      </c>
      <c r="F195" s="131" t="s">
        <v>1433</v>
      </c>
      <c r="G195" s="130" t="s">
        <v>149</v>
      </c>
      <c r="H195" s="129">
        <v>1</v>
      </c>
      <c r="I195" s="128">
        <v>0</v>
      </c>
      <c r="J195" s="127">
        <f t="shared" si="1"/>
        <v>0</v>
      </c>
      <c r="K195" s="49" t="s">
        <v>148</v>
      </c>
    </row>
    <row r="196" spans="2:11" s="2" customFormat="1" ht="16.5" customHeight="1" x14ac:dyDescent="0.25">
      <c r="B196" s="57"/>
      <c r="C196" s="133">
        <v>67</v>
      </c>
      <c r="D196" s="133" t="s">
        <v>160</v>
      </c>
      <c r="E196" s="132" t="s">
        <v>1432</v>
      </c>
      <c r="F196" s="131" t="s">
        <v>1431</v>
      </c>
      <c r="G196" s="130" t="s">
        <v>149</v>
      </c>
      <c r="H196" s="129">
        <v>1</v>
      </c>
      <c r="I196" s="128">
        <v>0</v>
      </c>
      <c r="J196" s="127">
        <f t="shared" si="1"/>
        <v>0</v>
      </c>
      <c r="K196" s="49" t="s">
        <v>148</v>
      </c>
    </row>
    <row r="197" spans="2:11" s="2" customFormat="1" ht="16.5" customHeight="1" x14ac:dyDescent="0.25">
      <c r="B197" s="57"/>
      <c r="C197" s="133">
        <v>68</v>
      </c>
      <c r="D197" s="133" t="s">
        <v>160</v>
      </c>
      <c r="E197" s="132" t="s">
        <v>1430</v>
      </c>
      <c r="F197" s="131" t="s">
        <v>1429</v>
      </c>
      <c r="G197" s="130" t="s">
        <v>149</v>
      </c>
      <c r="H197" s="129">
        <v>2</v>
      </c>
      <c r="I197" s="128">
        <v>0</v>
      </c>
      <c r="J197" s="127">
        <f t="shared" si="1"/>
        <v>0</v>
      </c>
      <c r="K197" s="49" t="s">
        <v>148</v>
      </c>
    </row>
    <row r="198" spans="2:11" s="2" customFormat="1" ht="16.5" customHeight="1" x14ac:dyDescent="0.25">
      <c r="B198" s="57"/>
      <c r="C198" s="133">
        <v>69</v>
      </c>
      <c r="D198" s="133" t="s">
        <v>160</v>
      </c>
      <c r="E198" s="132" t="s">
        <v>1428</v>
      </c>
      <c r="F198" s="131" t="s">
        <v>1427</v>
      </c>
      <c r="G198" s="130" t="s">
        <v>149</v>
      </c>
      <c r="H198" s="129">
        <v>2</v>
      </c>
      <c r="I198" s="128">
        <v>0</v>
      </c>
      <c r="J198" s="127">
        <f t="shared" si="1"/>
        <v>0</v>
      </c>
      <c r="K198" s="49" t="s">
        <v>148</v>
      </c>
    </row>
    <row r="199" spans="2:11" s="2" customFormat="1" ht="16.5" customHeight="1" x14ac:dyDescent="0.25">
      <c r="B199" s="57"/>
      <c r="C199" s="133">
        <v>70</v>
      </c>
      <c r="D199" s="133" t="s">
        <v>160</v>
      </c>
      <c r="E199" s="132" t="s">
        <v>1426</v>
      </c>
      <c r="F199" s="131" t="s">
        <v>1425</v>
      </c>
      <c r="G199" s="130" t="s">
        <v>149</v>
      </c>
      <c r="H199" s="129">
        <v>12</v>
      </c>
      <c r="I199" s="128">
        <v>0</v>
      </c>
      <c r="J199" s="127">
        <f t="shared" si="1"/>
        <v>0</v>
      </c>
      <c r="K199" s="49" t="s">
        <v>148</v>
      </c>
    </row>
    <row r="200" spans="2:11" s="2" customFormat="1" ht="16.5" customHeight="1" x14ac:dyDescent="0.25">
      <c r="B200" s="57"/>
      <c r="C200" s="133">
        <v>71</v>
      </c>
      <c r="D200" s="133" t="s">
        <v>160</v>
      </c>
      <c r="E200" s="132" t="s">
        <v>1424</v>
      </c>
      <c r="F200" s="131" t="s">
        <v>1423</v>
      </c>
      <c r="G200" s="130" t="s">
        <v>149</v>
      </c>
      <c r="H200" s="129">
        <v>1</v>
      </c>
      <c r="I200" s="128">
        <v>0</v>
      </c>
      <c r="J200" s="127">
        <f t="shared" si="1"/>
        <v>0</v>
      </c>
      <c r="K200" s="49" t="s">
        <v>148</v>
      </c>
    </row>
    <row r="201" spans="2:11" s="2" customFormat="1" ht="16.5" customHeight="1" x14ac:dyDescent="0.25">
      <c r="B201" s="57"/>
      <c r="C201" s="133">
        <v>72</v>
      </c>
      <c r="D201" s="133" t="s">
        <v>160</v>
      </c>
      <c r="E201" s="132" t="s">
        <v>1422</v>
      </c>
      <c r="F201" s="131" t="s">
        <v>1421</v>
      </c>
      <c r="G201" s="130" t="s">
        <v>149</v>
      </c>
      <c r="H201" s="129">
        <v>1</v>
      </c>
      <c r="I201" s="128">
        <v>0</v>
      </c>
      <c r="J201" s="127">
        <f t="shared" si="1"/>
        <v>0</v>
      </c>
      <c r="K201" s="49" t="s">
        <v>148</v>
      </c>
    </row>
    <row r="202" spans="2:11" s="2" customFormat="1" ht="16.5" customHeight="1" x14ac:dyDescent="0.25">
      <c r="B202" s="57"/>
      <c r="C202" s="133">
        <v>73</v>
      </c>
      <c r="D202" s="133" t="s">
        <v>160</v>
      </c>
      <c r="E202" s="132" t="s">
        <v>1420</v>
      </c>
      <c r="F202" s="131" t="s">
        <v>1419</v>
      </c>
      <c r="G202" s="130" t="s">
        <v>149</v>
      </c>
      <c r="H202" s="129">
        <v>1</v>
      </c>
      <c r="I202" s="128">
        <v>0</v>
      </c>
      <c r="J202" s="127">
        <f t="shared" si="1"/>
        <v>0</v>
      </c>
      <c r="K202" s="49" t="s">
        <v>148</v>
      </c>
    </row>
    <row r="203" spans="2:11" s="2" customFormat="1" ht="16.5" customHeight="1" x14ac:dyDescent="0.25">
      <c r="B203" s="57"/>
      <c r="C203" s="133">
        <v>74</v>
      </c>
      <c r="D203" s="133" t="s">
        <v>160</v>
      </c>
      <c r="E203" s="132" t="s">
        <v>1418</v>
      </c>
      <c r="F203" s="131" t="s">
        <v>1417</v>
      </c>
      <c r="G203" s="130" t="s">
        <v>201</v>
      </c>
      <c r="H203" s="129">
        <v>3</v>
      </c>
      <c r="I203" s="128">
        <v>0</v>
      </c>
      <c r="J203" s="127">
        <f t="shared" si="1"/>
        <v>0</v>
      </c>
      <c r="K203" s="49" t="s">
        <v>148</v>
      </c>
    </row>
    <row r="204" spans="2:11" s="2" customFormat="1" ht="16.5" customHeight="1" x14ac:dyDescent="0.25">
      <c r="B204" s="57"/>
      <c r="C204" s="133">
        <v>75</v>
      </c>
      <c r="D204" s="133" t="s">
        <v>160</v>
      </c>
      <c r="E204" s="132" t="s">
        <v>1416</v>
      </c>
      <c r="F204" s="131" t="s">
        <v>1415</v>
      </c>
      <c r="G204" s="130" t="s">
        <v>149</v>
      </c>
      <c r="H204" s="129">
        <v>1</v>
      </c>
      <c r="I204" s="128">
        <v>0</v>
      </c>
      <c r="J204" s="127">
        <f t="shared" si="1"/>
        <v>0</v>
      </c>
      <c r="K204" s="49" t="s">
        <v>148</v>
      </c>
    </row>
    <row r="205" spans="2:11" s="2" customFormat="1" ht="16.5" customHeight="1" x14ac:dyDescent="0.25">
      <c r="B205" s="57"/>
      <c r="C205" s="133">
        <v>76</v>
      </c>
      <c r="D205" s="133" t="s">
        <v>160</v>
      </c>
      <c r="E205" s="132" t="s">
        <v>1414</v>
      </c>
      <c r="F205" s="131" t="s">
        <v>1413</v>
      </c>
      <c r="G205" s="130" t="s">
        <v>149</v>
      </c>
      <c r="H205" s="129">
        <v>1</v>
      </c>
      <c r="I205" s="128">
        <v>0</v>
      </c>
      <c r="J205" s="127">
        <f t="shared" si="1"/>
        <v>0</v>
      </c>
      <c r="K205" s="49" t="s">
        <v>148</v>
      </c>
    </row>
    <row r="206" spans="2:11" s="2" customFormat="1" ht="16.5" customHeight="1" x14ac:dyDescent="0.25">
      <c r="B206" s="57"/>
      <c r="C206" s="133">
        <v>77</v>
      </c>
      <c r="D206" s="133" t="s">
        <v>160</v>
      </c>
      <c r="E206" s="132" t="s">
        <v>1412</v>
      </c>
      <c r="F206" s="131" t="s">
        <v>1411</v>
      </c>
      <c r="G206" s="130" t="s">
        <v>149</v>
      </c>
      <c r="H206" s="129">
        <v>1</v>
      </c>
      <c r="I206" s="128">
        <v>0</v>
      </c>
      <c r="J206" s="127">
        <f t="shared" si="1"/>
        <v>0</v>
      </c>
      <c r="K206" s="49" t="s">
        <v>148</v>
      </c>
    </row>
    <row r="207" spans="2:11" s="2" customFormat="1" ht="16.5" customHeight="1" x14ac:dyDescent="0.25">
      <c r="B207" s="57"/>
      <c r="C207" s="133">
        <v>78</v>
      </c>
      <c r="D207" s="133" t="s">
        <v>160</v>
      </c>
      <c r="E207" s="132" t="s">
        <v>1410</v>
      </c>
      <c r="F207" s="131" t="s">
        <v>1409</v>
      </c>
      <c r="G207" s="130" t="s">
        <v>149</v>
      </c>
      <c r="H207" s="129">
        <v>1</v>
      </c>
      <c r="I207" s="128">
        <v>0</v>
      </c>
      <c r="J207" s="127">
        <f t="shared" si="1"/>
        <v>0</v>
      </c>
      <c r="K207" s="49" t="s">
        <v>148</v>
      </c>
    </row>
    <row r="208" spans="2:11" s="2" customFormat="1" ht="16.5" customHeight="1" x14ac:dyDescent="0.25">
      <c r="B208" s="57"/>
      <c r="C208" s="133">
        <v>79</v>
      </c>
      <c r="D208" s="133" t="s">
        <v>160</v>
      </c>
      <c r="E208" s="132" t="s">
        <v>1408</v>
      </c>
      <c r="F208" s="131" t="s">
        <v>1407</v>
      </c>
      <c r="G208" s="130" t="s">
        <v>149</v>
      </c>
      <c r="H208" s="129">
        <v>1</v>
      </c>
      <c r="I208" s="128">
        <v>0</v>
      </c>
      <c r="J208" s="127">
        <f t="shared" si="1"/>
        <v>0</v>
      </c>
      <c r="K208" s="49" t="s">
        <v>148</v>
      </c>
    </row>
    <row r="209" spans="2:11" s="2" customFormat="1" ht="16.5" customHeight="1" x14ac:dyDescent="0.25">
      <c r="B209" s="57"/>
      <c r="C209" s="133">
        <v>80</v>
      </c>
      <c r="D209" s="133" t="s">
        <v>160</v>
      </c>
      <c r="E209" s="132" t="s">
        <v>1406</v>
      </c>
      <c r="F209" s="131" t="s">
        <v>1405</v>
      </c>
      <c r="G209" s="130" t="s">
        <v>149</v>
      </c>
      <c r="H209" s="129">
        <v>1</v>
      </c>
      <c r="I209" s="128">
        <v>0</v>
      </c>
      <c r="J209" s="127">
        <f t="shared" si="1"/>
        <v>0</v>
      </c>
      <c r="K209" s="49" t="s">
        <v>148</v>
      </c>
    </row>
    <row r="210" spans="2:11" s="2" customFormat="1" ht="16.5" customHeight="1" x14ac:dyDescent="0.25">
      <c r="B210" s="57"/>
      <c r="C210" s="133">
        <v>81</v>
      </c>
      <c r="D210" s="133" t="s">
        <v>160</v>
      </c>
      <c r="E210" s="132" t="s">
        <v>1404</v>
      </c>
      <c r="F210" s="131" t="s">
        <v>1403</v>
      </c>
      <c r="G210" s="130" t="s">
        <v>149</v>
      </c>
      <c r="H210" s="129">
        <v>6</v>
      </c>
      <c r="I210" s="128">
        <v>0</v>
      </c>
      <c r="J210" s="127">
        <f t="shared" si="1"/>
        <v>0</v>
      </c>
      <c r="K210" s="49" t="s">
        <v>148</v>
      </c>
    </row>
    <row r="211" spans="2:11" s="2" customFormat="1" ht="16.5" customHeight="1" x14ac:dyDescent="0.25">
      <c r="B211" s="57"/>
      <c r="C211" s="133">
        <v>82</v>
      </c>
      <c r="D211" s="133" t="s">
        <v>160</v>
      </c>
      <c r="E211" s="132" t="s">
        <v>1402</v>
      </c>
      <c r="F211" s="131" t="s">
        <v>1401</v>
      </c>
      <c r="G211" s="130" t="s">
        <v>206</v>
      </c>
      <c r="H211" s="129">
        <v>52.8</v>
      </c>
      <c r="I211" s="128">
        <v>0</v>
      </c>
      <c r="J211" s="127">
        <f t="shared" si="1"/>
        <v>0</v>
      </c>
      <c r="K211" s="49" t="s">
        <v>148</v>
      </c>
    </row>
    <row r="212" spans="2:11" s="2" customFormat="1" ht="16.5" customHeight="1" x14ac:dyDescent="0.25">
      <c r="B212" s="57"/>
      <c r="C212" s="133">
        <v>83</v>
      </c>
      <c r="D212" s="133" t="s">
        <v>160</v>
      </c>
      <c r="E212" s="132" t="s">
        <v>1400</v>
      </c>
      <c r="F212" s="131" t="s">
        <v>1399</v>
      </c>
      <c r="G212" s="130" t="s">
        <v>149</v>
      </c>
      <c r="H212" s="129">
        <v>18</v>
      </c>
      <c r="I212" s="128">
        <v>0</v>
      </c>
      <c r="J212" s="127">
        <f t="shared" si="1"/>
        <v>0</v>
      </c>
      <c r="K212" s="49" t="s">
        <v>148</v>
      </c>
    </row>
    <row r="213" spans="2:11" s="2" customFormat="1" ht="16.5" customHeight="1" x14ac:dyDescent="0.25">
      <c r="B213" s="57"/>
      <c r="C213" s="133">
        <v>84</v>
      </c>
      <c r="D213" s="133" t="s">
        <v>160</v>
      </c>
      <c r="E213" s="132" t="s">
        <v>1398</v>
      </c>
      <c r="F213" s="131" t="s">
        <v>1397</v>
      </c>
      <c r="G213" s="130" t="s">
        <v>149</v>
      </c>
      <c r="H213" s="129">
        <v>1</v>
      </c>
      <c r="I213" s="128">
        <v>0</v>
      </c>
      <c r="J213" s="127">
        <f t="shared" si="1"/>
        <v>0</v>
      </c>
      <c r="K213" s="49" t="s">
        <v>148</v>
      </c>
    </row>
    <row r="214" spans="2:11" s="2" customFormat="1" ht="16.5" customHeight="1" x14ac:dyDescent="0.25">
      <c r="B214" s="57"/>
      <c r="C214" s="133">
        <v>85</v>
      </c>
      <c r="D214" s="133" t="s">
        <v>160</v>
      </c>
      <c r="E214" s="132" t="s">
        <v>1396</v>
      </c>
      <c r="F214" s="131" t="s">
        <v>1395</v>
      </c>
      <c r="G214" s="130" t="s">
        <v>149</v>
      </c>
      <c r="H214" s="129">
        <v>7</v>
      </c>
      <c r="I214" s="128">
        <v>0</v>
      </c>
      <c r="J214" s="127">
        <f t="shared" si="1"/>
        <v>0</v>
      </c>
      <c r="K214" s="49" t="s">
        <v>148</v>
      </c>
    </row>
    <row r="215" spans="2:11" s="2" customFormat="1" ht="16.5" customHeight="1" x14ac:dyDescent="0.25">
      <c r="B215" s="57"/>
      <c r="C215" s="133">
        <v>86</v>
      </c>
      <c r="D215" s="133" t="s">
        <v>160</v>
      </c>
      <c r="E215" s="132" t="s">
        <v>1394</v>
      </c>
      <c r="F215" s="131" t="s">
        <v>1393</v>
      </c>
      <c r="G215" s="130" t="s">
        <v>149</v>
      </c>
      <c r="H215" s="129">
        <v>4</v>
      </c>
      <c r="I215" s="128">
        <v>0</v>
      </c>
      <c r="J215" s="127">
        <f t="shared" si="1"/>
        <v>0</v>
      </c>
      <c r="K215" s="49" t="s">
        <v>148</v>
      </c>
    </row>
    <row r="216" spans="2:11" s="2" customFormat="1" ht="16.5" customHeight="1" x14ac:dyDescent="0.25">
      <c r="B216" s="57"/>
      <c r="C216" s="133">
        <v>87</v>
      </c>
      <c r="D216" s="133" t="s">
        <v>160</v>
      </c>
      <c r="E216" s="132" t="s">
        <v>185</v>
      </c>
      <c r="F216" s="131" t="s">
        <v>1392</v>
      </c>
      <c r="G216" s="130" t="s">
        <v>149</v>
      </c>
      <c r="H216" s="129">
        <v>4</v>
      </c>
      <c r="I216" s="128">
        <v>0</v>
      </c>
      <c r="J216" s="127">
        <f t="shared" si="1"/>
        <v>0</v>
      </c>
      <c r="K216" s="49" t="s">
        <v>148</v>
      </c>
    </row>
    <row r="217" spans="2:11" s="2" customFormat="1" ht="16.5" customHeight="1" x14ac:dyDescent="0.25">
      <c r="B217" s="57"/>
      <c r="C217" s="133">
        <v>88</v>
      </c>
      <c r="D217" s="133" t="s">
        <v>160</v>
      </c>
      <c r="E217" s="132" t="s">
        <v>1391</v>
      </c>
      <c r="F217" s="131" t="s">
        <v>1390</v>
      </c>
      <c r="G217" s="130" t="s">
        <v>149</v>
      </c>
      <c r="H217" s="129">
        <v>2</v>
      </c>
      <c r="I217" s="128">
        <v>0</v>
      </c>
      <c r="J217" s="127">
        <f t="shared" si="1"/>
        <v>0</v>
      </c>
      <c r="K217" s="49" t="s">
        <v>148</v>
      </c>
    </row>
    <row r="218" spans="2:11" s="2" customFormat="1" ht="16.5" customHeight="1" x14ac:dyDescent="0.25">
      <c r="B218" s="57"/>
      <c r="C218" s="133">
        <v>89</v>
      </c>
      <c r="D218" s="133" t="s">
        <v>160</v>
      </c>
      <c r="E218" s="132" t="s">
        <v>1389</v>
      </c>
      <c r="F218" s="131" t="s">
        <v>1388</v>
      </c>
      <c r="G218" s="130" t="s">
        <v>206</v>
      </c>
      <c r="H218" s="129">
        <v>110.88</v>
      </c>
      <c r="I218" s="128">
        <v>0</v>
      </c>
      <c r="J218" s="127">
        <f t="shared" si="1"/>
        <v>0</v>
      </c>
      <c r="K218" s="49" t="s">
        <v>148</v>
      </c>
    </row>
    <row r="219" spans="2:11" s="2" customFormat="1" ht="16.5" customHeight="1" x14ac:dyDescent="0.25">
      <c r="B219" s="57"/>
      <c r="C219" s="133">
        <v>90</v>
      </c>
      <c r="D219" s="133" t="s">
        <v>160</v>
      </c>
      <c r="E219" s="132" t="s">
        <v>1387</v>
      </c>
      <c r="F219" s="131" t="s">
        <v>1386</v>
      </c>
      <c r="G219" s="130" t="s">
        <v>149</v>
      </c>
      <c r="H219" s="129">
        <v>1</v>
      </c>
      <c r="I219" s="128">
        <v>0</v>
      </c>
      <c r="J219" s="127">
        <f t="shared" si="1"/>
        <v>0</v>
      </c>
      <c r="K219" s="49" t="s">
        <v>148</v>
      </c>
    </row>
    <row r="220" spans="2:11" s="2" customFormat="1" ht="16.5" customHeight="1" x14ac:dyDescent="0.25">
      <c r="B220" s="57"/>
      <c r="C220" s="133">
        <v>91</v>
      </c>
      <c r="D220" s="133" t="s">
        <v>160</v>
      </c>
      <c r="E220" s="132" t="s">
        <v>1385</v>
      </c>
      <c r="F220" s="131" t="s">
        <v>1384</v>
      </c>
      <c r="G220" s="130" t="s">
        <v>149</v>
      </c>
      <c r="H220" s="129">
        <v>3</v>
      </c>
      <c r="I220" s="128">
        <v>0</v>
      </c>
      <c r="J220" s="127">
        <f t="shared" si="1"/>
        <v>0</v>
      </c>
      <c r="K220" s="49" t="s">
        <v>148</v>
      </c>
    </row>
    <row r="221" spans="2:11" s="2" customFormat="1" ht="6.95" customHeight="1" x14ac:dyDescent="0.25">
      <c r="B221" s="48"/>
      <c r="C221" s="47"/>
      <c r="D221" s="47"/>
      <c r="E221" s="47"/>
      <c r="F221" s="47"/>
      <c r="G221" s="47"/>
      <c r="H221" s="47"/>
      <c r="I221" s="47"/>
      <c r="J221" s="46"/>
      <c r="K221" s="3"/>
    </row>
  </sheetData>
  <autoFilter ref="C106:K220" xr:uid="{00000000-0009-0000-0000-000003000000}"/>
  <mergeCells count="8">
    <mergeCell ref="E52:H52"/>
    <mergeCell ref="E97:H97"/>
    <mergeCell ref="E99:H99"/>
    <mergeCell ref="E7:H7"/>
    <mergeCell ref="E9:H9"/>
    <mergeCell ref="E18:H18"/>
    <mergeCell ref="E27:H27"/>
    <mergeCell ref="E50:H50"/>
  </mergeCells>
  <pageMargins left="0.39374999999999999" right="0.39374999999999999" top="0.39374999999999999" bottom="0.39374999999999999" header="0" footer="0"/>
  <pageSetup paperSize="9" scale="95" fitToHeight="100" orientation="landscape" blackAndWhite="1" r:id="rId1"/>
  <headerFooter>
    <oddFooter>&amp;CStrana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A2F5F-57E9-4AF3-99B2-CECB6071D6BE}">
  <sheetPr>
    <pageSetUpPr fitToPage="1"/>
  </sheetPr>
  <dimension ref="B2:K174"/>
  <sheetViews>
    <sheetView showGridLines="0" zoomScaleNormal="100" workbookViewId="0">
      <selection activeCell="K30" sqref="K30:O30"/>
    </sheetView>
  </sheetViews>
  <sheetFormatPr defaultRowHeight="11.25" x14ac:dyDescent="0.2"/>
  <cols>
    <col min="1" max="1" width="7.140625" style="1" customWidth="1"/>
    <col min="2" max="2" width="1.42578125" style="1" customWidth="1"/>
    <col min="3" max="3" width="3.5703125" style="1" customWidth="1"/>
    <col min="4" max="4" width="3.7109375" style="1" customWidth="1"/>
    <col min="5" max="5" width="14.7109375" style="1" customWidth="1"/>
    <col min="6" max="6" width="86.42578125" style="1" customWidth="1"/>
    <col min="7" max="7" width="7.42578125" style="1" customWidth="1"/>
    <col min="8" max="8" width="9.5703125" style="1" customWidth="1"/>
    <col min="9" max="9" width="12.140625" style="1" customWidth="1"/>
    <col min="10" max="10" width="20.140625" style="1" customWidth="1"/>
    <col min="11" max="11" width="13.28515625" style="1" hidden="1" customWidth="1"/>
    <col min="12" max="16384" width="9.140625" style="1"/>
  </cols>
  <sheetData>
    <row r="2" spans="2:11" ht="36.950000000000003" customHeight="1" x14ac:dyDescent="0.2"/>
    <row r="3" spans="2:11" ht="6.95" customHeight="1" x14ac:dyDescent="0.2">
      <c r="B3" s="126"/>
      <c r="C3" s="125"/>
      <c r="D3" s="125"/>
      <c r="E3" s="125"/>
      <c r="F3" s="125"/>
      <c r="G3" s="125"/>
      <c r="H3" s="125"/>
      <c r="I3" s="125"/>
      <c r="J3" s="124"/>
      <c r="K3" s="44"/>
    </row>
    <row r="4" spans="2:11" ht="18" customHeight="1" x14ac:dyDescent="0.2">
      <c r="B4" s="123"/>
      <c r="D4" s="26" t="s">
        <v>147</v>
      </c>
      <c r="J4" s="122"/>
    </row>
    <row r="5" spans="2:11" ht="15.75" customHeight="1" x14ac:dyDescent="0.2">
      <c r="B5" s="123"/>
      <c r="C5" s="1" t="s">
        <v>1710</v>
      </c>
      <c r="J5" s="122"/>
    </row>
    <row r="6" spans="2:11" ht="15.75" customHeight="1" x14ac:dyDescent="0.2">
      <c r="B6" s="123"/>
      <c r="D6" s="21" t="s">
        <v>48</v>
      </c>
      <c r="J6" s="122"/>
    </row>
    <row r="7" spans="2:11" ht="16.5" customHeight="1" x14ac:dyDescent="0.2">
      <c r="B7" s="123"/>
      <c r="E7" s="284" t="str">
        <f>'[1]Rekapitulace stavby'!J5</f>
        <v>PP-SAKO Brno, a.s. - SSO Jedovnická 4</v>
      </c>
      <c r="F7" s="285"/>
      <c r="G7" s="285"/>
      <c r="H7" s="285"/>
      <c r="J7" s="122"/>
    </row>
    <row r="8" spans="2:11" s="2" customFormat="1" ht="12" customHeight="1" x14ac:dyDescent="0.25">
      <c r="B8" s="74"/>
      <c r="D8" s="21" t="s">
        <v>137</v>
      </c>
      <c r="J8" s="81"/>
    </row>
    <row r="9" spans="2:11" s="2" customFormat="1" ht="36.950000000000003" customHeight="1" x14ac:dyDescent="0.25">
      <c r="B9" s="74"/>
      <c r="E9" s="278" t="s">
        <v>1709</v>
      </c>
      <c r="F9" s="271"/>
      <c r="G9" s="271"/>
      <c r="H9" s="271"/>
      <c r="J9" s="81"/>
    </row>
    <row r="10" spans="2:11" s="2" customFormat="1" x14ac:dyDescent="0.25">
      <c r="B10" s="74"/>
      <c r="J10" s="81"/>
    </row>
    <row r="11" spans="2:11" s="2" customFormat="1" ht="12" customHeight="1" x14ac:dyDescent="0.25">
      <c r="B11" s="74"/>
      <c r="D11" s="21" t="s">
        <v>71</v>
      </c>
      <c r="F11" s="40" t="s">
        <v>35</v>
      </c>
      <c r="I11" s="21" t="s">
        <v>70</v>
      </c>
      <c r="J11" s="121" t="s">
        <v>35</v>
      </c>
    </row>
    <row r="12" spans="2:11" s="2" customFormat="1" ht="12" customHeight="1" x14ac:dyDescent="0.25">
      <c r="B12" s="74"/>
      <c r="D12" s="21" t="s">
        <v>47</v>
      </c>
      <c r="F12" s="40" t="s">
        <v>68</v>
      </c>
      <c r="I12" s="21" t="s">
        <v>46</v>
      </c>
      <c r="J12" s="83">
        <f>'[1]Rekapitulace stavby'!AM7</f>
        <v>43901</v>
      </c>
    </row>
    <row r="13" spans="2:11" s="2" customFormat="1" ht="10.9" customHeight="1" x14ac:dyDescent="0.25">
      <c r="B13" s="74"/>
      <c r="J13" s="81"/>
    </row>
    <row r="14" spans="2:11" s="2" customFormat="1" ht="12" customHeight="1" x14ac:dyDescent="0.25">
      <c r="B14" s="74"/>
      <c r="D14" s="21" t="s">
        <v>45</v>
      </c>
      <c r="I14" s="21" t="s">
        <v>69</v>
      </c>
      <c r="J14" s="121" t="str">
        <f>IF('[1]Rekapitulace stavby'!AM9="","",'[1]Rekapitulace stavby'!AM9)</f>
        <v/>
      </c>
    </row>
    <row r="15" spans="2:11" s="2" customFormat="1" ht="18" customHeight="1" x14ac:dyDescent="0.25">
      <c r="B15" s="74"/>
      <c r="E15" s="40" t="str">
        <f>IF('[1]Rekapitulace stavby'!D10="","",'[1]Rekapitulace stavby'!D10)</f>
        <v xml:space="preserve"> </v>
      </c>
      <c r="I15" s="21" t="s">
        <v>67</v>
      </c>
      <c r="J15" s="121" t="str">
        <f>IF('[1]Rekapitulace stavby'!AM10="","",'[1]Rekapitulace stavby'!AM10)</f>
        <v/>
      </c>
    </row>
    <row r="16" spans="2:11" s="2" customFormat="1" ht="6.95" customHeight="1" x14ac:dyDescent="0.25">
      <c r="B16" s="74"/>
      <c r="J16" s="81"/>
    </row>
    <row r="17" spans="2:11" s="2" customFormat="1" ht="12" customHeight="1" x14ac:dyDescent="0.25">
      <c r="B17" s="74"/>
      <c r="D17" s="21" t="s">
        <v>43</v>
      </c>
      <c r="I17" s="21" t="s">
        <v>69</v>
      </c>
      <c r="J17" s="121" t="str">
        <f>'[1]Rekapitulace stavby'!AM12</f>
        <v/>
      </c>
    </row>
    <row r="18" spans="2:11" s="2" customFormat="1" ht="18" customHeight="1" x14ac:dyDescent="0.25">
      <c r="B18" s="74"/>
      <c r="E18" s="253" t="str">
        <f>'[1]Rekapitulace stavby'!D13</f>
        <v xml:space="preserve"> </v>
      </c>
      <c r="F18" s="253"/>
      <c r="G18" s="253"/>
      <c r="H18" s="253"/>
      <c r="I18" s="21" t="s">
        <v>67</v>
      </c>
      <c r="J18" s="121" t="str">
        <f>'[1]Rekapitulace stavby'!AM13</f>
        <v/>
      </c>
    </row>
    <row r="19" spans="2:11" s="2" customFormat="1" ht="6.95" customHeight="1" x14ac:dyDescent="0.25">
      <c r="B19" s="74"/>
      <c r="J19" s="81"/>
    </row>
    <row r="20" spans="2:11" s="2" customFormat="1" ht="12" customHeight="1" x14ac:dyDescent="0.25">
      <c r="B20" s="74"/>
      <c r="D20" s="21" t="s">
        <v>44</v>
      </c>
      <c r="I20" s="21" t="s">
        <v>69</v>
      </c>
      <c r="J20" s="121" t="str">
        <f>IF('[1]Rekapitulace stavby'!AM15="","",'[1]Rekapitulace stavby'!AM15)</f>
        <v/>
      </c>
    </row>
    <row r="21" spans="2:11" s="2" customFormat="1" ht="18" customHeight="1" x14ac:dyDescent="0.25">
      <c r="B21" s="74"/>
      <c r="E21" s="40" t="str">
        <f>IF('[1]Rekapitulace stavby'!D16="","",'[1]Rekapitulace stavby'!D16)</f>
        <v xml:space="preserve"> </v>
      </c>
      <c r="I21" s="21" t="s">
        <v>67</v>
      </c>
      <c r="J21" s="121" t="str">
        <f>IF('[1]Rekapitulace stavby'!AM16="","",'[1]Rekapitulace stavby'!AM16)</f>
        <v/>
      </c>
    </row>
    <row r="22" spans="2:11" s="2" customFormat="1" ht="6.95" customHeight="1" x14ac:dyDescent="0.25">
      <c r="B22" s="74"/>
      <c r="J22" s="81"/>
    </row>
    <row r="23" spans="2:11" s="2" customFormat="1" ht="12" customHeight="1" x14ac:dyDescent="0.25">
      <c r="B23" s="74"/>
      <c r="D23" s="21" t="s">
        <v>42</v>
      </c>
      <c r="I23" s="21" t="s">
        <v>69</v>
      </c>
      <c r="J23" s="121" t="str">
        <f>IF('[1]Rekapitulace stavby'!AM18="","",'[1]Rekapitulace stavby'!AM18)</f>
        <v/>
      </c>
    </row>
    <row r="24" spans="2:11" s="2" customFormat="1" ht="18" customHeight="1" x14ac:dyDescent="0.25">
      <c r="B24" s="74"/>
      <c r="E24" s="40" t="str">
        <f>IF('[1]Rekapitulace stavby'!D19="","",'[1]Rekapitulace stavby'!D19)</f>
        <v xml:space="preserve"> </v>
      </c>
      <c r="I24" s="21" t="s">
        <v>67</v>
      </c>
      <c r="J24" s="121" t="str">
        <f>IF('[1]Rekapitulace stavby'!AM19="","",'[1]Rekapitulace stavby'!AM19)</f>
        <v/>
      </c>
    </row>
    <row r="25" spans="2:11" s="2" customFormat="1" ht="6.95" customHeight="1" x14ac:dyDescent="0.25">
      <c r="B25" s="74"/>
      <c r="J25" s="81"/>
    </row>
    <row r="26" spans="2:11" s="2" customFormat="1" ht="12" customHeight="1" x14ac:dyDescent="0.25">
      <c r="B26" s="74"/>
      <c r="D26" s="21" t="s">
        <v>66</v>
      </c>
      <c r="J26" s="81"/>
    </row>
    <row r="27" spans="2:11" s="118" customFormat="1" ht="16.5" customHeight="1" x14ac:dyDescent="0.25">
      <c r="B27" s="120"/>
      <c r="E27" s="262" t="s">
        <v>35</v>
      </c>
      <c r="F27" s="262"/>
      <c r="G27" s="262"/>
      <c r="H27" s="262"/>
      <c r="J27" s="119"/>
    </row>
    <row r="28" spans="2:11" s="2" customFormat="1" ht="6.95" customHeight="1" x14ac:dyDescent="0.25">
      <c r="B28" s="74"/>
      <c r="J28" s="81"/>
    </row>
    <row r="29" spans="2:11" s="2" customFormat="1" ht="6.95" customHeight="1" x14ac:dyDescent="0.25">
      <c r="B29" s="74"/>
      <c r="D29" s="113"/>
      <c r="E29" s="113"/>
      <c r="F29" s="113"/>
      <c r="G29" s="113"/>
      <c r="H29" s="113"/>
      <c r="I29" s="113"/>
      <c r="J29" s="114"/>
      <c r="K29" s="113"/>
    </row>
    <row r="30" spans="2:11" s="2" customFormat="1" ht="14.45" customHeight="1" x14ac:dyDescent="0.25">
      <c r="B30" s="74"/>
      <c r="D30" s="117" t="s">
        <v>145</v>
      </c>
      <c r="J30" s="116">
        <f>J61</f>
        <v>0</v>
      </c>
    </row>
    <row r="31" spans="2:11" s="2" customFormat="1" ht="14.45" customHeight="1" x14ac:dyDescent="0.25">
      <c r="B31" s="74"/>
      <c r="D31" s="37" t="s">
        <v>108</v>
      </c>
      <c r="J31" s="116">
        <f>J82</f>
        <v>0</v>
      </c>
    </row>
    <row r="32" spans="2:11" s="2" customFormat="1" ht="25.35" customHeight="1" x14ac:dyDescent="0.25">
      <c r="B32" s="74"/>
      <c r="D32" s="115" t="s">
        <v>63</v>
      </c>
      <c r="J32" s="100">
        <f>ROUND(J30 + J31, 2)</f>
        <v>0</v>
      </c>
    </row>
    <row r="33" spans="2:11" s="2" customFormat="1" ht="6.95" customHeight="1" x14ac:dyDescent="0.25">
      <c r="B33" s="74"/>
      <c r="D33" s="113"/>
      <c r="E33" s="113"/>
      <c r="F33" s="113"/>
      <c r="G33" s="113"/>
      <c r="H33" s="113"/>
      <c r="I33" s="113"/>
      <c r="J33" s="114"/>
      <c r="K33" s="113"/>
    </row>
    <row r="34" spans="2:11" s="2" customFormat="1" ht="14.45" customHeight="1" x14ac:dyDescent="0.25">
      <c r="B34" s="74"/>
      <c r="F34" s="112" t="s">
        <v>61</v>
      </c>
      <c r="I34" s="112" t="s">
        <v>62</v>
      </c>
      <c r="J34" s="111" t="s">
        <v>60</v>
      </c>
    </row>
    <row r="35" spans="2:11" s="2" customFormat="1" ht="14.45" customHeight="1" x14ac:dyDescent="0.25">
      <c r="B35" s="74"/>
      <c r="D35" s="21" t="s">
        <v>59</v>
      </c>
      <c r="E35" s="21" t="s">
        <v>58</v>
      </c>
      <c r="F35" s="110">
        <f>J32</f>
        <v>0</v>
      </c>
      <c r="I35" s="109">
        <v>0.21</v>
      </c>
      <c r="J35" s="108">
        <f>I35*F35</f>
        <v>0</v>
      </c>
    </row>
    <row r="36" spans="2:11" s="2" customFormat="1" ht="14.45" customHeight="1" x14ac:dyDescent="0.25">
      <c r="B36" s="74"/>
      <c r="E36" s="21" t="s">
        <v>57</v>
      </c>
      <c r="F36" s="110">
        <v>0</v>
      </c>
      <c r="I36" s="109">
        <v>0.15</v>
      </c>
      <c r="J36" s="108">
        <v>0</v>
      </c>
    </row>
    <row r="37" spans="2:11" s="2" customFormat="1" ht="14.45" hidden="1" customHeight="1" x14ac:dyDescent="0.25">
      <c r="B37" s="74"/>
      <c r="E37" s="21" t="s">
        <v>56</v>
      </c>
      <c r="F37" s="110" t="e">
        <f>ROUND((SUM(#REF!) + SUM(#REF!)),  2)</f>
        <v>#REF!</v>
      </c>
      <c r="I37" s="109">
        <v>0.21</v>
      </c>
      <c r="J37" s="108">
        <f>0</f>
        <v>0</v>
      </c>
    </row>
    <row r="38" spans="2:11" s="2" customFormat="1" ht="14.45" hidden="1" customHeight="1" x14ac:dyDescent="0.25">
      <c r="B38" s="74"/>
      <c r="E38" s="21" t="s">
        <v>55</v>
      </c>
      <c r="F38" s="110" t="e">
        <f>ROUND((SUM(#REF!) + SUM(#REF!)),  2)</f>
        <v>#REF!</v>
      </c>
      <c r="I38" s="109">
        <v>0.15</v>
      </c>
      <c r="J38" s="108">
        <f>0</f>
        <v>0</v>
      </c>
    </row>
    <row r="39" spans="2:11" s="2" customFormat="1" ht="14.45" hidden="1" customHeight="1" x14ac:dyDescent="0.25">
      <c r="B39" s="74"/>
      <c r="E39" s="21" t="s">
        <v>54</v>
      </c>
      <c r="F39" s="110" t="e">
        <f>ROUND((SUM(#REF!) + SUM(#REF!)),  2)</f>
        <v>#REF!</v>
      </c>
      <c r="I39" s="109">
        <v>0</v>
      </c>
      <c r="J39" s="108">
        <f>0</f>
        <v>0</v>
      </c>
    </row>
    <row r="40" spans="2:11" s="2" customFormat="1" ht="6.95" customHeight="1" x14ac:dyDescent="0.25">
      <c r="B40" s="74"/>
      <c r="J40" s="81"/>
    </row>
    <row r="41" spans="2:11" s="2" customFormat="1" ht="25.35" customHeight="1" x14ac:dyDescent="0.25">
      <c r="B41" s="74"/>
      <c r="C41" s="5"/>
      <c r="D41" s="107" t="s">
        <v>53</v>
      </c>
      <c r="E41" s="20"/>
      <c r="F41" s="20"/>
      <c r="G41" s="106" t="s">
        <v>52</v>
      </c>
      <c r="H41" s="105" t="s">
        <v>51</v>
      </c>
      <c r="I41" s="20"/>
      <c r="J41" s="104">
        <f>SUM(J32:J39)</f>
        <v>0</v>
      </c>
      <c r="K41" s="103"/>
    </row>
    <row r="42" spans="2:11" s="2" customFormat="1" ht="14.45" customHeight="1" x14ac:dyDescent="0.25">
      <c r="B42" s="48"/>
      <c r="C42" s="47"/>
      <c r="D42" s="47"/>
      <c r="E42" s="47"/>
      <c r="F42" s="47"/>
      <c r="G42" s="47"/>
      <c r="H42" s="47"/>
      <c r="I42" s="47"/>
      <c r="J42" s="46"/>
      <c r="K42" s="3"/>
    </row>
    <row r="46" spans="2:11" s="2" customFormat="1" ht="6.95" customHeight="1" x14ac:dyDescent="0.25">
      <c r="B46" s="86"/>
      <c r="C46" s="85"/>
      <c r="D46" s="85"/>
      <c r="E46" s="85"/>
      <c r="F46" s="85"/>
      <c r="G46" s="85"/>
      <c r="H46" s="85"/>
      <c r="I46" s="85"/>
      <c r="J46" s="84"/>
      <c r="K46" s="27"/>
    </row>
    <row r="47" spans="2:11" s="2" customFormat="1" ht="24.95" customHeight="1" x14ac:dyDescent="0.25">
      <c r="B47" s="74"/>
      <c r="C47" s="26" t="s">
        <v>144</v>
      </c>
      <c r="J47" s="81"/>
    </row>
    <row r="48" spans="2:11" s="2" customFormat="1" ht="6.95" customHeight="1" x14ac:dyDescent="0.25">
      <c r="B48" s="74"/>
      <c r="J48" s="81"/>
    </row>
    <row r="49" spans="2:11" s="2" customFormat="1" ht="12" customHeight="1" x14ac:dyDescent="0.25">
      <c r="B49" s="74"/>
      <c r="C49" s="21" t="s">
        <v>48</v>
      </c>
      <c r="J49" s="81"/>
    </row>
    <row r="50" spans="2:11" s="2" customFormat="1" ht="16.5" customHeight="1" x14ac:dyDescent="0.25">
      <c r="B50" s="74"/>
      <c r="E50" s="284" t="str">
        <f>E7</f>
        <v>PP-SAKO Brno, a.s. - SSO Jedovnická 4</v>
      </c>
      <c r="F50" s="285"/>
      <c r="G50" s="285"/>
      <c r="H50" s="285"/>
      <c r="J50" s="81"/>
    </row>
    <row r="51" spans="2:11" s="2" customFormat="1" ht="12" customHeight="1" x14ac:dyDescent="0.25">
      <c r="B51" s="74"/>
      <c r="C51" s="21" t="s">
        <v>137</v>
      </c>
      <c r="J51" s="81"/>
    </row>
    <row r="52" spans="2:11" s="2" customFormat="1" ht="16.5" customHeight="1" x14ac:dyDescent="0.25">
      <c r="B52" s="74"/>
      <c r="E52" s="278" t="str">
        <f>E9</f>
        <v>SO 005a - Přípojka kanalizace dešťové</v>
      </c>
      <c r="F52" s="271"/>
      <c r="G52" s="271"/>
      <c r="H52" s="271"/>
      <c r="J52" s="81"/>
    </row>
    <row r="53" spans="2:11" s="2" customFormat="1" ht="6.95" customHeight="1" x14ac:dyDescent="0.25">
      <c r="B53" s="74"/>
      <c r="J53" s="81"/>
    </row>
    <row r="54" spans="2:11" s="2" customFormat="1" ht="12" customHeight="1" x14ac:dyDescent="0.25">
      <c r="B54" s="74"/>
      <c r="C54" s="21" t="s">
        <v>47</v>
      </c>
      <c r="F54" s="40" t="str">
        <f>F12</f>
        <v xml:space="preserve"> </v>
      </c>
      <c r="I54" s="21" t="s">
        <v>46</v>
      </c>
      <c r="J54" s="83">
        <f>IF(J12="","",J12)</f>
        <v>43901</v>
      </c>
    </row>
    <row r="55" spans="2:11" s="2" customFormat="1" ht="6.95" customHeight="1" x14ac:dyDescent="0.25">
      <c r="B55" s="74"/>
      <c r="J55" s="81"/>
    </row>
    <row r="56" spans="2:11" s="2" customFormat="1" ht="13.7" customHeight="1" x14ac:dyDescent="0.25">
      <c r="B56" s="74"/>
      <c r="C56" s="21" t="s">
        <v>45</v>
      </c>
      <c r="F56" s="40" t="str">
        <f>E15</f>
        <v xml:space="preserve"> </v>
      </c>
      <c r="I56" s="21" t="s">
        <v>44</v>
      </c>
      <c r="J56" s="82" t="str">
        <f>E21</f>
        <v xml:space="preserve"> </v>
      </c>
    </row>
    <row r="57" spans="2:11" s="2" customFormat="1" ht="13.7" customHeight="1" x14ac:dyDescent="0.25">
      <c r="B57" s="74"/>
      <c r="C57" s="21" t="s">
        <v>43</v>
      </c>
      <c r="F57" s="40" t="str">
        <f>IF(E18="","",E18)</f>
        <v xml:space="preserve"> </v>
      </c>
      <c r="I57" s="21" t="s">
        <v>42</v>
      </c>
      <c r="J57" s="82" t="str">
        <f>E24</f>
        <v xml:space="preserve"> </v>
      </c>
    </row>
    <row r="58" spans="2:11" s="2" customFormat="1" ht="10.35" customHeight="1" x14ac:dyDescent="0.25">
      <c r="B58" s="74"/>
      <c r="J58" s="81"/>
    </row>
    <row r="59" spans="2:11" s="2" customFormat="1" ht="29.25" customHeight="1" x14ac:dyDescent="0.25">
      <c r="B59" s="74"/>
      <c r="C59" s="102" t="s">
        <v>143</v>
      </c>
      <c r="D59" s="5"/>
      <c r="E59" s="5"/>
      <c r="F59" s="5"/>
      <c r="G59" s="5"/>
      <c r="H59" s="5"/>
      <c r="I59" s="5"/>
      <c r="J59" s="101" t="s">
        <v>132</v>
      </c>
      <c r="K59" s="5"/>
    </row>
    <row r="60" spans="2:11" s="2" customFormat="1" ht="10.35" customHeight="1" x14ac:dyDescent="0.25">
      <c r="B60" s="74"/>
      <c r="J60" s="81"/>
    </row>
    <row r="61" spans="2:11" s="2" customFormat="1" ht="22.9" customHeight="1" x14ac:dyDescent="0.25">
      <c r="B61" s="74"/>
      <c r="C61" s="89" t="s">
        <v>142</v>
      </c>
      <c r="J61" s="100">
        <f>J62</f>
        <v>0</v>
      </c>
    </row>
    <row r="62" spans="2:11" s="95" customFormat="1" ht="24.95" customHeight="1" x14ac:dyDescent="0.25">
      <c r="B62" s="99"/>
      <c r="D62" s="98" t="s">
        <v>141</v>
      </c>
      <c r="E62" s="97"/>
      <c r="F62" s="97"/>
      <c r="G62" s="97"/>
      <c r="H62" s="97"/>
      <c r="I62" s="97"/>
      <c r="J62" s="96">
        <f>SUM(J63:J79)</f>
        <v>0</v>
      </c>
    </row>
    <row r="63" spans="2:11" s="90" customFormat="1" ht="19.899999999999999" customHeight="1" x14ac:dyDescent="0.25">
      <c r="B63" s="94"/>
      <c r="D63" s="93" t="s">
        <v>1708</v>
      </c>
      <c r="E63" s="92"/>
      <c r="F63" s="92"/>
      <c r="G63" s="92"/>
      <c r="H63" s="92"/>
      <c r="I63" s="92"/>
      <c r="J63" s="91">
        <f>J105</f>
        <v>0</v>
      </c>
    </row>
    <row r="64" spans="2:11" s="90" customFormat="1" ht="19.899999999999999" customHeight="1" x14ac:dyDescent="0.25">
      <c r="B64" s="94"/>
      <c r="D64" s="93" t="s">
        <v>1601</v>
      </c>
      <c r="E64" s="92"/>
      <c r="F64" s="92"/>
      <c r="G64" s="92"/>
      <c r="H64" s="92"/>
      <c r="I64" s="92"/>
      <c r="J64" s="91">
        <f>J107</f>
        <v>0</v>
      </c>
    </row>
    <row r="65" spans="2:10" s="90" customFormat="1" ht="19.899999999999999" customHeight="1" x14ac:dyDescent="0.25">
      <c r="B65" s="94"/>
      <c r="D65" s="93" t="s">
        <v>1600</v>
      </c>
      <c r="E65" s="92"/>
      <c r="F65" s="92"/>
      <c r="G65" s="92"/>
      <c r="H65" s="92"/>
      <c r="I65" s="92"/>
      <c r="J65" s="91">
        <f>J111</f>
        <v>0</v>
      </c>
    </row>
    <row r="66" spans="2:10" s="90" customFormat="1" ht="19.899999999999999" customHeight="1" x14ac:dyDescent="0.25">
      <c r="B66" s="94"/>
      <c r="D66" s="93" t="s">
        <v>1599</v>
      </c>
      <c r="E66" s="92"/>
      <c r="F66" s="92"/>
      <c r="G66" s="92"/>
      <c r="H66" s="92"/>
      <c r="I66" s="92"/>
      <c r="J66" s="91">
        <f>J116</f>
        <v>0</v>
      </c>
    </row>
    <row r="67" spans="2:10" s="90" customFormat="1" ht="19.899999999999999" customHeight="1" x14ac:dyDescent="0.25">
      <c r="B67" s="94"/>
      <c r="D67" s="93" t="s">
        <v>1707</v>
      </c>
      <c r="E67" s="92"/>
      <c r="F67" s="92"/>
      <c r="G67" s="92"/>
      <c r="H67" s="92"/>
      <c r="I67" s="92"/>
      <c r="J67" s="91">
        <f>J118</f>
        <v>0</v>
      </c>
    </row>
    <row r="68" spans="2:10" s="90" customFormat="1" ht="19.899999999999999" customHeight="1" x14ac:dyDescent="0.25">
      <c r="B68" s="94"/>
      <c r="D68" s="93" t="s">
        <v>1706</v>
      </c>
      <c r="E68" s="92"/>
      <c r="F68" s="92"/>
      <c r="G68" s="92"/>
      <c r="H68" s="92"/>
      <c r="I68" s="92"/>
      <c r="J68" s="91">
        <f>J121</f>
        <v>0</v>
      </c>
    </row>
    <row r="69" spans="2:10" s="90" customFormat="1" ht="19.899999999999999" customHeight="1" x14ac:dyDescent="0.25">
      <c r="B69" s="94"/>
      <c r="D69" s="93" t="s">
        <v>1705</v>
      </c>
      <c r="E69" s="92"/>
      <c r="F69" s="92"/>
      <c r="G69" s="92"/>
      <c r="H69" s="92"/>
      <c r="I69" s="92"/>
      <c r="J69" s="91">
        <f>J123</f>
        <v>0</v>
      </c>
    </row>
    <row r="70" spans="2:10" s="90" customFormat="1" ht="19.899999999999999" customHeight="1" x14ac:dyDescent="0.25">
      <c r="B70" s="94"/>
      <c r="D70" s="93" t="s">
        <v>1704</v>
      </c>
      <c r="E70" s="92"/>
      <c r="F70" s="92"/>
      <c r="G70" s="92"/>
      <c r="H70" s="92"/>
      <c r="I70" s="92"/>
      <c r="J70" s="91">
        <f>J125</f>
        <v>0</v>
      </c>
    </row>
    <row r="71" spans="2:10" s="90" customFormat="1" ht="19.899999999999999" customHeight="1" x14ac:dyDescent="0.25">
      <c r="B71" s="94"/>
      <c r="D71" s="93" t="s">
        <v>1703</v>
      </c>
      <c r="E71" s="92"/>
      <c r="F71" s="92"/>
      <c r="G71" s="92"/>
      <c r="H71" s="92"/>
      <c r="I71" s="92"/>
      <c r="J71" s="91">
        <f>J128</f>
        <v>0</v>
      </c>
    </row>
    <row r="72" spans="2:10" s="90" customFormat="1" ht="19.899999999999999" customHeight="1" x14ac:dyDescent="0.25">
      <c r="B72" s="94"/>
      <c r="D72" s="93" t="s">
        <v>1592</v>
      </c>
      <c r="E72" s="92"/>
      <c r="F72" s="92"/>
      <c r="G72" s="92"/>
      <c r="H72" s="92"/>
      <c r="I72" s="92"/>
      <c r="J72" s="91">
        <f>J133</f>
        <v>0</v>
      </c>
    </row>
    <row r="73" spans="2:10" s="90" customFormat="1" ht="19.899999999999999" customHeight="1" x14ac:dyDescent="0.25">
      <c r="B73" s="94"/>
      <c r="D73" s="93" t="s">
        <v>1702</v>
      </c>
      <c r="E73" s="92"/>
      <c r="F73" s="92"/>
      <c r="G73" s="92"/>
      <c r="H73" s="92"/>
      <c r="I73" s="92"/>
      <c r="J73" s="91">
        <f>J135</f>
        <v>0</v>
      </c>
    </row>
    <row r="74" spans="2:10" s="90" customFormat="1" ht="19.899999999999999" customHeight="1" x14ac:dyDescent="0.25">
      <c r="B74" s="94"/>
      <c r="D74" s="93" t="s">
        <v>1590</v>
      </c>
      <c r="E74" s="92"/>
      <c r="F74" s="92"/>
      <c r="G74" s="92"/>
      <c r="H74" s="92"/>
      <c r="I74" s="92"/>
      <c r="J74" s="91">
        <f>J141</f>
        <v>0</v>
      </c>
    </row>
    <row r="75" spans="2:10" s="90" customFormat="1" ht="19.899999999999999" customHeight="1" x14ac:dyDescent="0.25">
      <c r="B75" s="94"/>
      <c r="D75" s="93" t="s">
        <v>1701</v>
      </c>
      <c r="E75" s="92"/>
      <c r="F75" s="92"/>
      <c r="G75" s="92"/>
      <c r="H75" s="92"/>
      <c r="I75" s="92"/>
      <c r="J75" s="91">
        <f>J145</f>
        <v>0</v>
      </c>
    </row>
    <row r="76" spans="2:10" s="90" customFormat="1" ht="19.899999999999999" customHeight="1" x14ac:dyDescent="0.25">
      <c r="B76" s="94"/>
      <c r="D76" s="93" t="s">
        <v>1700</v>
      </c>
      <c r="E76" s="92"/>
      <c r="F76" s="92"/>
      <c r="G76" s="92"/>
      <c r="H76" s="92"/>
      <c r="I76" s="92"/>
      <c r="J76" s="91">
        <f>J147</f>
        <v>0</v>
      </c>
    </row>
    <row r="77" spans="2:10" s="90" customFormat="1" ht="19.899999999999999" customHeight="1" x14ac:dyDescent="0.25">
      <c r="B77" s="94"/>
      <c r="D77" s="93" t="s">
        <v>1699</v>
      </c>
      <c r="E77" s="92"/>
      <c r="F77" s="92"/>
      <c r="G77" s="92"/>
      <c r="H77" s="92"/>
      <c r="I77" s="92"/>
      <c r="J77" s="91">
        <f>J149</f>
        <v>0</v>
      </c>
    </row>
    <row r="78" spans="2:10" s="90" customFormat="1" ht="19.899999999999999" customHeight="1" x14ac:dyDescent="0.25">
      <c r="B78" s="94"/>
      <c r="D78" s="93" t="s">
        <v>1589</v>
      </c>
      <c r="E78" s="92"/>
      <c r="F78" s="92"/>
      <c r="G78" s="92"/>
      <c r="H78" s="92"/>
      <c r="I78" s="92"/>
      <c r="J78" s="91">
        <f>J152</f>
        <v>0</v>
      </c>
    </row>
    <row r="79" spans="2:10" s="90" customFormat="1" ht="19.899999999999999" customHeight="1" x14ac:dyDescent="0.25">
      <c r="B79" s="94"/>
      <c r="D79" s="93" t="s">
        <v>156</v>
      </c>
      <c r="E79" s="92"/>
      <c r="F79" s="92"/>
      <c r="G79" s="92"/>
      <c r="H79" s="92"/>
      <c r="I79" s="92"/>
      <c r="J79" s="91">
        <f>J154</f>
        <v>0</v>
      </c>
    </row>
    <row r="80" spans="2:10" s="2" customFormat="1" ht="21.75" customHeight="1" x14ac:dyDescent="0.25">
      <c r="B80" s="74"/>
      <c r="J80" s="81"/>
    </row>
    <row r="81" spans="2:11" s="2" customFormat="1" ht="6.95" customHeight="1" x14ac:dyDescent="0.25">
      <c r="B81" s="74"/>
      <c r="J81" s="81"/>
    </row>
    <row r="82" spans="2:11" s="2" customFormat="1" ht="29.25" customHeight="1" x14ac:dyDescent="0.25">
      <c r="B82" s="74"/>
      <c r="C82" s="89" t="s">
        <v>139</v>
      </c>
      <c r="J82" s="88">
        <v>0</v>
      </c>
    </row>
    <row r="83" spans="2:11" s="2" customFormat="1" ht="18" customHeight="1" x14ac:dyDescent="0.25">
      <c r="B83" s="74"/>
      <c r="J83" s="81"/>
    </row>
    <row r="84" spans="2:11" s="2" customFormat="1" ht="29.25" customHeight="1" x14ac:dyDescent="0.25">
      <c r="B84" s="74"/>
      <c r="C84" s="6" t="s">
        <v>0</v>
      </c>
      <c r="D84" s="5"/>
      <c r="E84" s="5"/>
      <c r="F84" s="5"/>
      <c r="G84" s="5"/>
      <c r="H84" s="5"/>
      <c r="I84" s="5"/>
      <c r="J84" s="87">
        <f>ROUND(J61+J82,2)</f>
        <v>0</v>
      </c>
      <c r="K84" s="5"/>
    </row>
    <row r="85" spans="2:11" s="2" customFormat="1" ht="6.95" customHeight="1" x14ac:dyDescent="0.25">
      <c r="B85" s="48"/>
      <c r="C85" s="47"/>
      <c r="D85" s="47"/>
      <c r="E85" s="47"/>
      <c r="F85" s="47"/>
      <c r="G85" s="47"/>
      <c r="H85" s="47"/>
      <c r="I85" s="47"/>
      <c r="J85" s="46"/>
      <c r="K85" s="3"/>
    </row>
    <row r="89" spans="2:11" s="2" customFormat="1" ht="6.95" customHeight="1" x14ac:dyDescent="0.25">
      <c r="B89" s="86"/>
      <c r="C89" s="85"/>
      <c r="D89" s="85"/>
      <c r="E89" s="85"/>
      <c r="F89" s="85"/>
      <c r="G89" s="85"/>
      <c r="H89" s="85"/>
      <c r="I89" s="85"/>
      <c r="J89" s="84"/>
      <c r="K89" s="27"/>
    </row>
    <row r="90" spans="2:11" s="2" customFormat="1" ht="24.95" customHeight="1" x14ac:dyDescent="0.25">
      <c r="B90" s="74"/>
      <c r="C90" s="26" t="s">
        <v>138</v>
      </c>
      <c r="J90" s="81"/>
    </row>
    <row r="91" spans="2:11" s="2" customFormat="1" ht="6.95" customHeight="1" x14ac:dyDescent="0.25">
      <c r="B91" s="74"/>
      <c r="J91" s="81"/>
    </row>
    <row r="92" spans="2:11" s="2" customFormat="1" ht="12" customHeight="1" x14ac:dyDescent="0.25">
      <c r="B92" s="74"/>
      <c r="C92" s="21" t="s">
        <v>48</v>
      </c>
      <c r="J92" s="81"/>
    </row>
    <row r="93" spans="2:11" s="2" customFormat="1" ht="16.5" customHeight="1" x14ac:dyDescent="0.25">
      <c r="B93" s="74"/>
      <c r="E93" s="284" t="str">
        <f>E7</f>
        <v>PP-SAKO Brno, a.s. - SSO Jedovnická 4</v>
      </c>
      <c r="F93" s="285"/>
      <c r="G93" s="285"/>
      <c r="H93" s="285"/>
      <c r="J93" s="81"/>
    </row>
    <row r="94" spans="2:11" s="2" customFormat="1" ht="12" customHeight="1" x14ac:dyDescent="0.25">
      <c r="B94" s="74"/>
      <c r="C94" s="21" t="s">
        <v>137</v>
      </c>
      <c r="J94" s="81"/>
    </row>
    <row r="95" spans="2:11" s="2" customFormat="1" ht="16.5" customHeight="1" x14ac:dyDescent="0.25">
      <c r="B95" s="74"/>
      <c r="E95" s="278" t="str">
        <f>E9</f>
        <v>SO 005a - Přípojka kanalizace dešťové</v>
      </c>
      <c r="F95" s="271"/>
      <c r="G95" s="271"/>
      <c r="H95" s="271"/>
      <c r="J95" s="81"/>
    </row>
    <row r="96" spans="2:11" s="2" customFormat="1" ht="6.95" customHeight="1" x14ac:dyDescent="0.25">
      <c r="B96" s="74"/>
      <c r="J96" s="81"/>
    </row>
    <row r="97" spans="2:11" s="2" customFormat="1" ht="12" customHeight="1" x14ac:dyDescent="0.25">
      <c r="B97" s="74"/>
      <c r="C97" s="21" t="s">
        <v>47</v>
      </c>
      <c r="F97" s="40" t="str">
        <f>F12</f>
        <v xml:space="preserve"> </v>
      </c>
      <c r="I97" s="21" t="s">
        <v>46</v>
      </c>
      <c r="J97" s="83">
        <f>IF(J12="","",J12)</f>
        <v>43901</v>
      </c>
    </row>
    <row r="98" spans="2:11" s="2" customFormat="1" ht="6.95" customHeight="1" x14ac:dyDescent="0.25">
      <c r="B98" s="74"/>
      <c r="J98" s="81"/>
    </row>
    <row r="99" spans="2:11" s="2" customFormat="1" ht="13.7" customHeight="1" x14ac:dyDescent="0.25">
      <c r="B99" s="74"/>
      <c r="C99" s="21" t="s">
        <v>45</v>
      </c>
      <c r="F99" s="40" t="str">
        <f>E15</f>
        <v xml:space="preserve"> </v>
      </c>
      <c r="I99" s="21" t="s">
        <v>44</v>
      </c>
      <c r="J99" s="82" t="str">
        <f>E21</f>
        <v xml:space="preserve"> </v>
      </c>
    </row>
    <row r="100" spans="2:11" s="2" customFormat="1" ht="13.7" customHeight="1" x14ac:dyDescent="0.25">
      <c r="B100" s="74"/>
      <c r="C100" s="21" t="s">
        <v>43</v>
      </c>
      <c r="F100" s="40" t="str">
        <f>IF(E18="","",E18)</f>
        <v xml:space="preserve"> </v>
      </c>
      <c r="I100" s="21" t="s">
        <v>42</v>
      </c>
      <c r="J100" s="82" t="str">
        <f>E24</f>
        <v xml:space="preserve"> </v>
      </c>
    </row>
    <row r="101" spans="2:11" s="2" customFormat="1" ht="10.35" customHeight="1" x14ac:dyDescent="0.25">
      <c r="B101" s="74"/>
      <c r="J101" s="81"/>
    </row>
    <row r="102" spans="2:11" s="75" customFormat="1" ht="29.25" customHeight="1" x14ac:dyDescent="0.25">
      <c r="B102" s="80"/>
      <c r="C102" s="79" t="s">
        <v>136</v>
      </c>
      <c r="D102" s="78" t="s">
        <v>37</v>
      </c>
      <c r="E102" s="78" t="s">
        <v>41</v>
      </c>
      <c r="F102" s="78" t="s">
        <v>40</v>
      </c>
      <c r="G102" s="78" t="s">
        <v>135</v>
      </c>
      <c r="H102" s="78" t="s">
        <v>134</v>
      </c>
      <c r="I102" s="78" t="s">
        <v>133</v>
      </c>
      <c r="J102" s="77" t="s">
        <v>132</v>
      </c>
      <c r="K102" s="76" t="s">
        <v>131</v>
      </c>
    </row>
    <row r="103" spans="2:11" s="2" customFormat="1" ht="22.9" customHeight="1" x14ac:dyDescent="0.25">
      <c r="B103" s="74"/>
      <c r="C103" s="9" t="s">
        <v>130</v>
      </c>
      <c r="J103" s="73">
        <f>J104</f>
        <v>0</v>
      </c>
    </row>
    <row r="104" spans="2:11" s="66" customFormat="1" ht="25.9" customHeight="1" x14ac:dyDescent="0.2">
      <c r="B104" s="70"/>
      <c r="D104" s="69" t="s">
        <v>110</v>
      </c>
      <c r="E104" s="72" t="s">
        <v>129</v>
      </c>
      <c r="F104" s="72" t="s">
        <v>128</v>
      </c>
      <c r="J104" s="71">
        <f>J105+J107+J111+J116+J118+J121+J123+J125+J128+J133+J135+J141+J145+J147+J149+J152+J154</f>
        <v>0</v>
      </c>
    </row>
    <row r="105" spans="2:11" s="66" customFormat="1" ht="22.9" customHeight="1" x14ac:dyDescent="0.2">
      <c r="B105" s="70"/>
      <c r="D105" s="69" t="s">
        <v>110</v>
      </c>
      <c r="E105" s="68">
        <v>11</v>
      </c>
      <c r="F105" s="68" t="s">
        <v>250</v>
      </c>
      <c r="J105" s="67">
        <f>J106</f>
        <v>0</v>
      </c>
    </row>
    <row r="106" spans="2:11" s="2" customFormat="1" ht="16.5" customHeight="1" x14ac:dyDescent="0.25">
      <c r="B106" s="57"/>
      <c r="C106" s="56">
        <v>1</v>
      </c>
      <c r="D106" s="56" t="s">
        <v>78</v>
      </c>
      <c r="E106" s="55" t="s">
        <v>247</v>
      </c>
      <c r="F106" s="54" t="s">
        <v>246</v>
      </c>
      <c r="G106" s="53" t="s">
        <v>206</v>
      </c>
      <c r="H106" s="52">
        <v>480</v>
      </c>
      <c r="I106" s="51">
        <v>0</v>
      </c>
      <c r="J106" s="50">
        <f>ROUND(I106*H106,2)</f>
        <v>0</v>
      </c>
      <c r="K106" s="49" t="s">
        <v>74</v>
      </c>
    </row>
    <row r="107" spans="2:11" s="66" customFormat="1" ht="22.9" customHeight="1" x14ac:dyDescent="0.2">
      <c r="B107" s="70"/>
      <c r="C107" s="56"/>
      <c r="D107" s="69" t="s">
        <v>110</v>
      </c>
      <c r="E107" s="68">
        <v>13</v>
      </c>
      <c r="F107" s="68" t="s">
        <v>1583</v>
      </c>
      <c r="J107" s="67">
        <f>J108+J109+J110</f>
        <v>0</v>
      </c>
    </row>
    <row r="108" spans="2:11" s="2" customFormat="1" ht="16.5" customHeight="1" x14ac:dyDescent="0.25">
      <c r="B108" s="57"/>
      <c r="C108" s="56">
        <v>2</v>
      </c>
      <c r="D108" s="56" t="s">
        <v>78</v>
      </c>
      <c r="E108" s="55" t="s">
        <v>1580</v>
      </c>
      <c r="F108" s="54" t="s">
        <v>1579</v>
      </c>
      <c r="G108" s="53" t="s">
        <v>223</v>
      </c>
      <c r="H108" s="52">
        <v>112</v>
      </c>
      <c r="I108" s="51">
        <v>0</v>
      </c>
      <c r="J108" s="50">
        <f>ROUND(I108*H108,2)</f>
        <v>0</v>
      </c>
      <c r="K108" s="49" t="s">
        <v>148</v>
      </c>
    </row>
    <row r="109" spans="2:11" s="2" customFormat="1" ht="16.5" customHeight="1" x14ac:dyDescent="0.25">
      <c r="B109" s="57"/>
      <c r="C109" s="56">
        <v>3</v>
      </c>
      <c r="D109" s="56" t="s">
        <v>78</v>
      </c>
      <c r="E109" s="55" t="s">
        <v>1698</v>
      </c>
      <c r="F109" s="54" t="s">
        <v>1697</v>
      </c>
      <c r="G109" s="53" t="s">
        <v>223</v>
      </c>
      <c r="H109" s="52">
        <v>112</v>
      </c>
      <c r="I109" s="51">
        <v>0</v>
      </c>
      <c r="J109" s="50">
        <f>ROUND(I109*H109,2)</f>
        <v>0</v>
      </c>
      <c r="K109" s="49" t="s">
        <v>148</v>
      </c>
    </row>
    <row r="110" spans="2:11" s="2" customFormat="1" ht="16.5" customHeight="1" x14ac:dyDescent="0.25">
      <c r="B110" s="57"/>
      <c r="C110" s="56">
        <v>4</v>
      </c>
      <c r="D110" s="56" t="s">
        <v>78</v>
      </c>
      <c r="E110" s="55" t="s">
        <v>1696</v>
      </c>
      <c r="F110" s="54" t="s">
        <v>1695</v>
      </c>
      <c r="G110" s="53" t="s">
        <v>223</v>
      </c>
      <c r="H110" s="52">
        <v>1452.5</v>
      </c>
      <c r="I110" s="51">
        <v>0</v>
      </c>
      <c r="J110" s="50">
        <f>ROUND(I110*H110,2)</f>
        <v>0</v>
      </c>
      <c r="K110" s="49" t="s">
        <v>148</v>
      </c>
    </row>
    <row r="111" spans="2:11" s="66" customFormat="1" ht="22.9" customHeight="1" x14ac:dyDescent="0.2">
      <c r="B111" s="70"/>
      <c r="C111" s="56"/>
      <c r="D111" s="69" t="s">
        <v>110</v>
      </c>
      <c r="E111" s="68">
        <v>15</v>
      </c>
      <c r="F111" s="68" t="s">
        <v>1572</v>
      </c>
      <c r="J111" s="67">
        <f>J112+J113+J114+J115</f>
        <v>0</v>
      </c>
    </row>
    <row r="112" spans="2:11" s="2" customFormat="1" ht="16.5" customHeight="1" x14ac:dyDescent="0.25">
      <c r="B112" s="57"/>
      <c r="C112" s="56">
        <v>5</v>
      </c>
      <c r="D112" s="56" t="s">
        <v>78</v>
      </c>
      <c r="E112" s="55" t="s">
        <v>1571</v>
      </c>
      <c r="F112" s="54" t="s">
        <v>1570</v>
      </c>
      <c r="G112" s="53" t="s">
        <v>206</v>
      </c>
      <c r="H112" s="52">
        <v>224</v>
      </c>
      <c r="I112" s="51">
        <v>0</v>
      </c>
      <c r="J112" s="50">
        <f>ROUND(I112*H112,2)</f>
        <v>0</v>
      </c>
      <c r="K112" s="49" t="s">
        <v>148</v>
      </c>
    </row>
    <row r="113" spans="2:11" s="2" customFormat="1" ht="16.5" customHeight="1" x14ac:dyDescent="0.25">
      <c r="B113" s="57"/>
      <c r="C113" s="56">
        <v>6</v>
      </c>
      <c r="D113" s="56" t="s">
        <v>78</v>
      </c>
      <c r="E113" s="55" t="s">
        <v>1569</v>
      </c>
      <c r="F113" s="54" t="s">
        <v>1694</v>
      </c>
      <c r="G113" s="53" t="s">
        <v>206</v>
      </c>
      <c r="H113" s="52">
        <v>224</v>
      </c>
      <c r="I113" s="51">
        <v>0</v>
      </c>
      <c r="J113" s="50">
        <f>ROUND(I113*H113,2)</f>
        <v>0</v>
      </c>
      <c r="K113" s="49" t="s">
        <v>148</v>
      </c>
    </row>
    <row r="114" spans="2:11" s="2" customFormat="1" ht="16.5" customHeight="1" x14ac:dyDescent="0.25">
      <c r="B114" s="57"/>
      <c r="C114" s="56">
        <v>7</v>
      </c>
      <c r="D114" s="56" t="s">
        <v>78</v>
      </c>
      <c r="E114" s="55" t="s">
        <v>1693</v>
      </c>
      <c r="F114" s="54" t="s">
        <v>1692</v>
      </c>
      <c r="G114" s="53" t="s">
        <v>206</v>
      </c>
      <c r="H114" s="52">
        <v>316.8</v>
      </c>
      <c r="I114" s="51">
        <v>0</v>
      </c>
      <c r="J114" s="50">
        <f>ROUND(I114*H114,2)</f>
        <v>0</v>
      </c>
      <c r="K114" s="49" t="s">
        <v>148</v>
      </c>
    </row>
    <row r="115" spans="2:11" s="2" customFormat="1" ht="16.5" customHeight="1" x14ac:dyDescent="0.25">
      <c r="B115" s="57"/>
      <c r="C115" s="56">
        <v>8</v>
      </c>
      <c r="D115" s="56" t="s">
        <v>78</v>
      </c>
      <c r="E115" s="55" t="s">
        <v>1691</v>
      </c>
      <c r="F115" s="54" t="s">
        <v>1690</v>
      </c>
      <c r="G115" s="53" t="s">
        <v>206</v>
      </c>
      <c r="H115" s="52">
        <v>316.8</v>
      </c>
      <c r="I115" s="51">
        <v>0</v>
      </c>
      <c r="J115" s="50">
        <f>ROUND(I115*H115,2)</f>
        <v>0</v>
      </c>
      <c r="K115" s="49" t="s">
        <v>148</v>
      </c>
    </row>
    <row r="116" spans="2:11" s="66" customFormat="1" ht="22.9" customHeight="1" x14ac:dyDescent="0.2">
      <c r="B116" s="70"/>
      <c r="C116" s="56"/>
      <c r="D116" s="69" t="s">
        <v>110</v>
      </c>
      <c r="E116" s="68">
        <v>16</v>
      </c>
      <c r="F116" s="68" t="s">
        <v>1567</v>
      </c>
      <c r="J116" s="67">
        <f>J117</f>
        <v>0</v>
      </c>
    </row>
    <row r="117" spans="2:11" s="2" customFormat="1" ht="16.5" customHeight="1" x14ac:dyDescent="0.25">
      <c r="B117" s="57"/>
      <c r="C117" s="56">
        <v>9</v>
      </c>
      <c r="D117" s="56" t="s">
        <v>78</v>
      </c>
      <c r="E117" s="55" t="s">
        <v>1566</v>
      </c>
      <c r="F117" s="54" t="s">
        <v>1565</v>
      </c>
      <c r="G117" s="53" t="s">
        <v>223</v>
      </c>
      <c r="H117" s="52">
        <v>1564.5</v>
      </c>
      <c r="I117" s="51">
        <v>0</v>
      </c>
      <c r="J117" s="50">
        <f>ROUND(I117*H117,2)</f>
        <v>0</v>
      </c>
      <c r="K117" s="49" t="s">
        <v>74</v>
      </c>
    </row>
    <row r="118" spans="2:11" s="66" customFormat="1" ht="22.9" customHeight="1" x14ac:dyDescent="0.2">
      <c r="B118" s="70"/>
      <c r="C118" s="56"/>
      <c r="D118" s="69" t="s">
        <v>110</v>
      </c>
      <c r="E118" s="68">
        <v>17</v>
      </c>
      <c r="F118" s="68" t="s">
        <v>236</v>
      </c>
      <c r="J118" s="67">
        <f>J119+J120</f>
        <v>0</v>
      </c>
    </row>
    <row r="119" spans="2:11" s="2" customFormat="1" ht="16.5" customHeight="1" x14ac:dyDescent="0.25">
      <c r="B119" s="57"/>
      <c r="C119" s="56">
        <v>10</v>
      </c>
      <c r="D119" s="56" t="s">
        <v>78</v>
      </c>
      <c r="E119" s="55" t="s">
        <v>1562</v>
      </c>
      <c r="F119" s="54" t="s">
        <v>1561</v>
      </c>
      <c r="G119" s="53" t="s">
        <v>223</v>
      </c>
      <c r="H119" s="52">
        <v>379.57544000000001</v>
      </c>
      <c r="I119" s="51">
        <v>0</v>
      </c>
      <c r="J119" s="50">
        <f>ROUND(I119*H119,2)</f>
        <v>0</v>
      </c>
      <c r="K119" s="49" t="s">
        <v>148</v>
      </c>
    </row>
    <row r="120" spans="2:11" s="2" customFormat="1" ht="16.5" customHeight="1" x14ac:dyDescent="0.25">
      <c r="B120" s="57"/>
      <c r="C120" s="56">
        <v>11</v>
      </c>
      <c r="D120" s="56" t="s">
        <v>78</v>
      </c>
      <c r="E120" s="55" t="s">
        <v>1689</v>
      </c>
      <c r="F120" s="54" t="s">
        <v>1688</v>
      </c>
      <c r="G120" s="53" t="s">
        <v>223</v>
      </c>
      <c r="H120" s="52">
        <v>1184.9245599999999</v>
      </c>
      <c r="I120" s="51">
        <v>0</v>
      </c>
      <c r="J120" s="50">
        <f>ROUND(I120*H120,2)</f>
        <v>0</v>
      </c>
      <c r="K120" s="49" t="s">
        <v>148</v>
      </c>
    </row>
    <row r="121" spans="2:11" s="66" customFormat="1" ht="22.9" customHeight="1" x14ac:dyDescent="0.2">
      <c r="B121" s="70"/>
      <c r="C121" s="56"/>
      <c r="D121" s="69" t="s">
        <v>110</v>
      </c>
      <c r="E121" s="68">
        <v>18</v>
      </c>
      <c r="F121" s="68" t="s">
        <v>233</v>
      </c>
      <c r="J121" s="67">
        <f>J122</f>
        <v>0</v>
      </c>
    </row>
    <row r="122" spans="2:11" s="2" customFormat="1" ht="16.5" customHeight="1" x14ac:dyDescent="0.25">
      <c r="B122" s="57"/>
      <c r="C122" s="56">
        <v>12</v>
      </c>
      <c r="D122" s="56" t="s">
        <v>78</v>
      </c>
      <c r="E122" s="55" t="s">
        <v>1687</v>
      </c>
      <c r="F122" s="54" t="s">
        <v>1686</v>
      </c>
      <c r="G122" s="53" t="s">
        <v>206</v>
      </c>
      <c r="H122" s="52">
        <v>512.54999999999995</v>
      </c>
      <c r="I122" s="51">
        <v>0</v>
      </c>
      <c r="J122" s="50">
        <f>ROUND(I122*H122,2)</f>
        <v>0</v>
      </c>
      <c r="K122" s="49" t="s">
        <v>74</v>
      </c>
    </row>
    <row r="123" spans="2:11" s="66" customFormat="1" ht="22.9" customHeight="1" x14ac:dyDescent="0.2">
      <c r="B123" s="70"/>
      <c r="C123" s="56"/>
      <c r="D123" s="69" t="s">
        <v>110</v>
      </c>
      <c r="E123" s="68">
        <v>21</v>
      </c>
      <c r="F123" s="68" t="s">
        <v>1685</v>
      </c>
      <c r="J123" s="67">
        <f>J124</f>
        <v>0</v>
      </c>
    </row>
    <row r="124" spans="2:11" s="2" customFormat="1" ht="16.5" customHeight="1" x14ac:dyDescent="0.25">
      <c r="B124" s="57"/>
      <c r="C124" s="56">
        <v>13</v>
      </c>
      <c r="D124" s="56" t="s">
        <v>78</v>
      </c>
      <c r="E124" s="55" t="s">
        <v>1684</v>
      </c>
      <c r="F124" s="54" t="s">
        <v>1683</v>
      </c>
      <c r="G124" s="53" t="s">
        <v>206</v>
      </c>
      <c r="H124" s="52">
        <v>1890.768</v>
      </c>
      <c r="I124" s="51">
        <v>0</v>
      </c>
      <c r="J124" s="50">
        <f>ROUND(I124*H124,2)</f>
        <v>0</v>
      </c>
      <c r="K124" s="49" t="s">
        <v>74</v>
      </c>
    </row>
    <row r="125" spans="2:11" s="66" customFormat="1" ht="22.9" customHeight="1" x14ac:dyDescent="0.2">
      <c r="B125" s="70"/>
      <c r="C125" s="56"/>
      <c r="D125" s="69" t="s">
        <v>110</v>
      </c>
      <c r="E125" s="68">
        <v>32</v>
      </c>
      <c r="F125" s="68" t="s">
        <v>1682</v>
      </c>
      <c r="J125" s="67">
        <f>J126+J127</f>
        <v>0</v>
      </c>
    </row>
    <row r="126" spans="2:11" s="2" customFormat="1" ht="16.5" customHeight="1" x14ac:dyDescent="0.25">
      <c r="B126" s="57"/>
      <c r="C126" s="56">
        <v>14</v>
      </c>
      <c r="D126" s="56" t="s">
        <v>78</v>
      </c>
      <c r="E126" s="55" t="s">
        <v>1681</v>
      </c>
      <c r="F126" s="54" t="s">
        <v>1680</v>
      </c>
      <c r="G126" s="53" t="s">
        <v>223</v>
      </c>
      <c r="H126" s="52">
        <v>23.34375</v>
      </c>
      <c r="I126" s="51">
        <v>0</v>
      </c>
      <c r="J126" s="50">
        <f>ROUND(I126*H126,2)</f>
        <v>0</v>
      </c>
      <c r="K126" s="49" t="s">
        <v>148</v>
      </c>
    </row>
    <row r="127" spans="2:11" s="2" customFormat="1" ht="16.5" customHeight="1" x14ac:dyDescent="0.25">
      <c r="B127" s="57"/>
      <c r="C127" s="56">
        <v>15</v>
      </c>
      <c r="D127" s="56" t="s">
        <v>78</v>
      </c>
      <c r="E127" s="55" t="s">
        <v>1679</v>
      </c>
      <c r="F127" s="54" t="s">
        <v>1678</v>
      </c>
      <c r="G127" s="53" t="s">
        <v>223</v>
      </c>
      <c r="H127" s="52">
        <v>1.1205000000000001</v>
      </c>
      <c r="I127" s="51">
        <v>0</v>
      </c>
      <c r="J127" s="50">
        <f>ROUND(I127*H127,2)</f>
        <v>0</v>
      </c>
      <c r="K127" s="49" t="s">
        <v>148</v>
      </c>
    </row>
    <row r="128" spans="2:11" s="66" customFormat="1" ht="22.9" customHeight="1" x14ac:dyDescent="0.2">
      <c r="B128" s="70"/>
      <c r="C128" s="56"/>
      <c r="D128" s="69" t="s">
        <v>110</v>
      </c>
      <c r="E128" s="68">
        <v>45</v>
      </c>
      <c r="F128" s="68" t="s">
        <v>1677</v>
      </c>
      <c r="J128" s="67">
        <f>J129+J130+J131+J132</f>
        <v>0</v>
      </c>
    </row>
    <row r="129" spans="2:11" s="2" customFormat="1" ht="16.5" customHeight="1" x14ac:dyDescent="0.25">
      <c r="B129" s="57"/>
      <c r="C129" s="56">
        <v>16</v>
      </c>
      <c r="D129" s="56" t="s">
        <v>78</v>
      </c>
      <c r="E129" s="55" t="s">
        <v>1544</v>
      </c>
      <c r="F129" s="54" t="s">
        <v>1545</v>
      </c>
      <c r="G129" s="53" t="s">
        <v>223</v>
      </c>
      <c r="H129" s="52">
        <v>8</v>
      </c>
      <c r="I129" s="51">
        <v>0</v>
      </c>
      <c r="J129" s="50">
        <f>ROUND(I129*H129,2)</f>
        <v>0</v>
      </c>
      <c r="K129" s="49" t="s">
        <v>148</v>
      </c>
    </row>
    <row r="130" spans="2:11" s="2" customFormat="1" ht="16.5" customHeight="1" x14ac:dyDescent="0.25">
      <c r="B130" s="57"/>
      <c r="C130" s="56">
        <v>17</v>
      </c>
      <c r="D130" s="56" t="s">
        <v>78</v>
      </c>
      <c r="E130" s="55" t="s">
        <v>1544</v>
      </c>
      <c r="F130" s="54" t="s">
        <v>1543</v>
      </c>
      <c r="G130" s="53" t="s">
        <v>223</v>
      </c>
      <c r="H130" s="52">
        <v>32</v>
      </c>
      <c r="I130" s="51">
        <v>0</v>
      </c>
      <c r="J130" s="50">
        <f>ROUND(I130*H130,2)</f>
        <v>0</v>
      </c>
      <c r="K130" s="49" t="s">
        <v>148</v>
      </c>
    </row>
    <row r="131" spans="2:11" s="2" customFormat="1" ht="16.5" customHeight="1" x14ac:dyDescent="0.25">
      <c r="B131" s="57"/>
      <c r="C131" s="56">
        <v>18</v>
      </c>
      <c r="D131" s="56" t="s">
        <v>78</v>
      </c>
      <c r="E131" s="55" t="s">
        <v>1676</v>
      </c>
      <c r="F131" s="54" t="s">
        <v>1675</v>
      </c>
      <c r="G131" s="53" t="s">
        <v>223</v>
      </c>
      <c r="H131" s="52">
        <v>48.384</v>
      </c>
      <c r="I131" s="51">
        <v>0</v>
      </c>
      <c r="J131" s="50">
        <f>ROUND(I131*H131,2)</f>
        <v>0</v>
      </c>
      <c r="K131" s="49" t="s">
        <v>148</v>
      </c>
    </row>
    <row r="132" spans="2:11" s="2" customFormat="1" ht="16.5" customHeight="1" x14ac:dyDescent="0.25">
      <c r="B132" s="57"/>
      <c r="C132" s="56">
        <v>19</v>
      </c>
      <c r="D132" s="56" t="s">
        <v>78</v>
      </c>
      <c r="E132" s="55" t="s">
        <v>1674</v>
      </c>
      <c r="F132" s="54" t="s">
        <v>1673</v>
      </c>
      <c r="G132" s="53" t="s">
        <v>223</v>
      </c>
      <c r="H132" s="52">
        <v>129.024</v>
      </c>
      <c r="I132" s="51">
        <v>0</v>
      </c>
      <c r="J132" s="50">
        <f>ROUND(I132*H132,2)</f>
        <v>0</v>
      </c>
      <c r="K132" s="49" t="s">
        <v>148</v>
      </c>
    </row>
    <row r="133" spans="2:11" s="66" customFormat="1" ht="22.9" customHeight="1" x14ac:dyDescent="0.2">
      <c r="B133" s="70"/>
      <c r="C133" s="56"/>
      <c r="D133" s="69" t="s">
        <v>110</v>
      </c>
      <c r="E133" s="68">
        <v>63</v>
      </c>
      <c r="F133" s="68" t="s">
        <v>1672</v>
      </c>
      <c r="J133" s="67">
        <f>J134</f>
        <v>0</v>
      </c>
    </row>
    <row r="134" spans="2:11" s="2" customFormat="1" ht="16.5" customHeight="1" x14ac:dyDescent="0.25">
      <c r="B134" s="57"/>
      <c r="C134" s="56">
        <v>20</v>
      </c>
      <c r="D134" s="56" t="s">
        <v>78</v>
      </c>
      <c r="E134" s="55" t="s">
        <v>1671</v>
      </c>
      <c r="F134" s="54" t="s">
        <v>1670</v>
      </c>
      <c r="G134" s="53" t="s">
        <v>206</v>
      </c>
      <c r="H134" s="52">
        <v>12.057499999999999</v>
      </c>
      <c r="I134" s="51">
        <v>0</v>
      </c>
      <c r="J134" s="50">
        <f>ROUND(I134*H134,2)</f>
        <v>0</v>
      </c>
      <c r="K134" s="49" t="s">
        <v>74</v>
      </c>
    </row>
    <row r="135" spans="2:11" s="66" customFormat="1" ht="22.9" customHeight="1" x14ac:dyDescent="0.2">
      <c r="B135" s="70"/>
      <c r="C135" s="56"/>
      <c r="D135" s="69" t="s">
        <v>110</v>
      </c>
      <c r="E135" s="68">
        <v>87</v>
      </c>
      <c r="F135" s="68" t="s">
        <v>1669</v>
      </c>
      <c r="J135" s="67">
        <f>J136+J137+J138+J139+J140</f>
        <v>0</v>
      </c>
    </row>
    <row r="136" spans="2:11" s="2" customFormat="1" ht="16.5" customHeight="1" x14ac:dyDescent="0.25">
      <c r="B136" s="57"/>
      <c r="C136" s="56">
        <v>21</v>
      </c>
      <c r="D136" s="56" t="s">
        <v>78</v>
      </c>
      <c r="E136" s="55" t="s">
        <v>1668</v>
      </c>
      <c r="F136" s="54" t="s">
        <v>1667</v>
      </c>
      <c r="G136" s="53" t="s">
        <v>348</v>
      </c>
      <c r="H136" s="52">
        <v>4</v>
      </c>
      <c r="I136" s="51">
        <v>0</v>
      </c>
      <c r="J136" s="50">
        <f>ROUND(I136*H136,2)</f>
        <v>0</v>
      </c>
      <c r="K136" s="49" t="s">
        <v>148</v>
      </c>
    </row>
    <row r="137" spans="2:11" s="2" customFormat="1" ht="16.5" customHeight="1" x14ac:dyDescent="0.25">
      <c r="B137" s="57"/>
      <c r="C137" s="56">
        <v>22</v>
      </c>
      <c r="D137" s="56" t="s">
        <v>78</v>
      </c>
      <c r="E137" s="55" t="s">
        <v>1666</v>
      </c>
      <c r="F137" s="54" t="s">
        <v>1665</v>
      </c>
      <c r="G137" s="53" t="s">
        <v>348</v>
      </c>
      <c r="H137" s="52">
        <v>8</v>
      </c>
      <c r="I137" s="51">
        <v>0</v>
      </c>
      <c r="J137" s="50">
        <f>ROUND(I137*H137,2)</f>
        <v>0</v>
      </c>
      <c r="K137" s="49" t="s">
        <v>148</v>
      </c>
    </row>
    <row r="138" spans="2:11" s="2" customFormat="1" ht="16.5" customHeight="1" x14ac:dyDescent="0.25">
      <c r="B138" s="57"/>
      <c r="C138" s="56">
        <v>23</v>
      </c>
      <c r="D138" s="56" t="s">
        <v>78</v>
      </c>
      <c r="E138" s="55" t="s">
        <v>1664</v>
      </c>
      <c r="F138" s="54" t="s">
        <v>1663</v>
      </c>
      <c r="G138" s="53" t="s">
        <v>201</v>
      </c>
      <c r="H138" s="52">
        <v>76</v>
      </c>
      <c r="I138" s="51">
        <v>0</v>
      </c>
      <c r="J138" s="50">
        <f>ROUND(I138*H138,2)</f>
        <v>0</v>
      </c>
      <c r="K138" s="49" t="s">
        <v>148</v>
      </c>
    </row>
    <row r="139" spans="2:11" s="2" customFormat="1" ht="16.5" customHeight="1" x14ac:dyDescent="0.25">
      <c r="B139" s="57"/>
      <c r="C139" s="56">
        <v>24</v>
      </c>
      <c r="D139" s="56" t="s">
        <v>78</v>
      </c>
      <c r="E139" s="55" t="s">
        <v>1662</v>
      </c>
      <c r="F139" s="54" t="s">
        <v>1661</v>
      </c>
      <c r="G139" s="53" t="s">
        <v>201</v>
      </c>
      <c r="H139" s="52">
        <v>24</v>
      </c>
      <c r="I139" s="51">
        <v>0</v>
      </c>
      <c r="J139" s="50">
        <f>ROUND(I139*H139,2)</f>
        <v>0</v>
      </c>
      <c r="K139" s="49" t="s">
        <v>148</v>
      </c>
    </row>
    <row r="140" spans="2:11" s="2" customFormat="1" ht="16.5" customHeight="1" x14ac:dyDescent="0.25">
      <c r="B140" s="57"/>
      <c r="C140" s="56">
        <v>25</v>
      </c>
      <c r="D140" s="56" t="s">
        <v>78</v>
      </c>
      <c r="E140" s="55" t="s">
        <v>1660</v>
      </c>
      <c r="F140" s="54" t="s">
        <v>1659</v>
      </c>
      <c r="G140" s="53" t="s">
        <v>201</v>
      </c>
      <c r="H140" s="52">
        <v>27</v>
      </c>
      <c r="I140" s="51">
        <v>0</v>
      </c>
      <c r="J140" s="50">
        <f>ROUND(I140*H140,2)</f>
        <v>0</v>
      </c>
      <c r="K140" s="49" t="s">
        <v>148</v>
      </c>
    </row>
    <row r="141" spans="2:11" s="66" customFormat="1" ht="22.9" customHeight="1" x14ac:dyDescent="0.2">
      <c r="B141" s="70"/>
      <c r="C141" s="56"/>
      <c r="D141" s="69" t="s">
        <v>110</v>
      </c>
      <c r="E141" s="68">
        <v>89</v>
      </c>
      <c r="F141" s="68" t="s">
        <v>1527</v>
      </c>
      <c r="J141" s="67">
        <f>J142+J143+J144</f>
        <v>0</v>
      </c>
    </row>
    <row r="142" spans="2:11" s="2" customFormat="1" ht="16.5" customHeight="1" x14ac:dyDescent="0.25">
      <c r="B142" s="57"/>
      <c r="C142" s="56">
        <v>26</v>
      </c>
      <c r="D142" s="56" t="s">
        <v>78</v>
      </c>
      <c r="E142" s="55" t="s">
        <v>1658</v>
      </c>
      <c r="F142" s="54" t="s">
        <v>1657</v>
      </c>
      <c r="G142" s="53" t="s">
        <v>348</v>
      </c>
      <c r="H142" s="52">
        <v>4</v>
      </c>
      <c r="I142" s="51">
        <v>0</v>
      </c>
      <c r="J142" s="50">
        <f>ROUND(I142*H142,2)</f>
        <v>0</v>
      </c>
      <c r="K142" s="49" t="s">
        <v>148</v>
      </c>
    </row>
    <row r="143" spans="2:11" s="2" customFormat="1" ht="16.5" customHeight="1" x14ac:dyDescent="0.25">
      <c r="B143" s="57"/>
      <c r="C143" s="56">
        <v>27</v>
      </c>
      <c r="D143" s="56" t="s">
        <v>78</v>
      </c>
      <c r="E143" s="55" t="s">
        <v>1656</v>
      </c>
      <c r="F143" s="54" t="s">
        <v>1655</v>
      </c>
      <c r="G143" s="53" t="s">
        <v>348</v>
      </c>
      <c r="H143" s="52">
        <v>5</v>
      </c>
      <c r="I143" s="51">
        <v>0</v>
      </c>
      <c r="J143" s="50">
        <f>ROUND(I143*H143,2)</f>
        <v>0</v>
      </c>
      <c r="K143" s="49" t="s">
        <v>148</v>
      </c>
    </row>
    <row r="144" spans="2:11" s="2" customFormat="1" ht="16.5" customHeight="1" x14ac:dyDescent="0.25">
      <c r="B144" s="57"/>
      <c r="C144" s="56">
        <v>28</v>
      </c>
      <c r="D144" s="56" t="s">
        <v>78</v>
      </c>
      <c r="E144" s="55" t="s">
        <v>1654</v>
      </c>
      <c r="F144" s="54" t="s">
        <v>1653</v>
      </c>
      <c r="G144" s="53" t="s">
        <v>348</v>
      </c>
      <c r="H144" s="52">
        <v>2</v>
      </c>
      <c r="I144" s="51">
        <v>0</v>
      </c>
      <c r="J144" s="50">
        <f>ROUND(I144*H144,2)</f>
        <v>0</v>
      </c>
      <c r="K144" s="49" t="s">
        <v>148</v>
      </c>
    </row>
    <row r="145" spans="2:11" s="66" customFormat="1" ht="22.9" customHeight="1" x14ac:dyDescent="0.2">
      <c r="B145" s="70"/>
      <c r="C145" s="56"/>
      <c r="D145" s="69" t="s">
        <v>110</v>
      </c>
      <c r="E145" s="68">
        <v>90</v>
      </c>
      <c r="F145" s="68" t="s">
        <v>1652</v>
      </c>
      <c r="J145" s="67">
        <f>J146</f>
        <v>0</v>
      </c>
    </row>
    <row r="146" spans="2:11" s="2" customFormat="1" ht="16.5" customHeight="1" x14ac:dyDescent="0.25">
      <c r="B146" s="57"/>
      <c r="C146" s="56">
        <v>29</v>
      </c>
      <c r="D146" s="56" t="s">
        <v>78</v>
      </c>
      <c r="E146" s="55" t="s">
        <v>1651</v>
      </c>
      <c r="F146" s="54" t="s">
        <v>1650</v>
      </c>
      <c r="G146" s="53" t="s">
        <v>1649</v>
      </c>
      <c r="H146" s="52">
        <v>224</v>
      </c>
      <c r="I146" s="51">
        <v>0</v>
      </c>
      <c r="J146" s="50">
        <f>ROUND(I146*H146,2)</f>
        <v>0</v>
      </c>
      <c r="K146" s="49" t="s">
        <v>74</v>
      </c>
    </row>
    <row r="147" spans="2:11" s="66" customFormat="1" ht="22.9" customHeight="1" x14ac:dyDescent="0.2">
      <c r="B147" s="70"/>
      <c r="C147" s="56"/>
      <c r="D147" s="69" t="s">
        <v>110</v>
      </c>
      <c r="E147" s="68">
        <v>93</v>
      </c>
      <c r="F147" s="68" t="s">
        <v>1648</v>
      </c>
      <c r="J147" s="67">
        <f>J148</f>
        <v>0</v>
      </c>
    </row>
    <row r="148" spans="2:11" s="2" customFormat="1" ht="16.5" customHeight="1" x14ac:dyDescent="0.25">
      <c r="B148" s="57"/>
      <c r="C148" s="56">
        <v>30</v>
      </c>
      <c r="D148" s="56" t="s">
        <v>78</v>
      </c>
      <c r="E148" s="55" t="s">
        <v>1647</v>
      </c>
      <c r="F148" s="54" t="s">
        <v>1646</v>
      </c>
      <c r="G148" s="53" t="s">
        <v>223</v>
      </c>
      <c r="H148" s="52">
        <v>846.72</v>
      </c>
      <c r="I148" s="51">
        <v>0</v>
      </c>
      <c r="J148" s="50">
        <f>ROUND(I148*H148,2)</f>
        <v>0</v>
      </c>
      <c r="K148" s="49" t="s">
        <v>74</v>
      </c>
    </row>
    <row r="149" spans="2:11" s="66" customFormat="1" ht="22.9" customHeight="1" x14ac:dyDescent="0.2">
      <c r="B149" s="70"/>
      <c r="C149" s="56"/>
      <c r="D149" s="69" t="s">
        <v>110</v>
      </c>
      <c r="E149" s="68">
        <v>97</v>
      </c>
      <c r="F149" s="68" t="s">
        <v>198</v>
      </c>
      <c r="J149" s="67">
        <f>J150+J151</f>
        <v>0</v>
      </c>
    </row>
    <row r="150" spans="2:11" s="2" customFormat="1" ht="16.5" customHeight="1" x14ac:dyDescent="0.25">
      <c r="B150" s="57"/>
      <c r="C150" s="56">
        <v>31</v>
      </c>
      <c r="D150" s="56" t="s">
        <v>78</v>
      </c>
      <c r="E150" s="55" t="s">
        <v>197</v>
      </c>
      <c r="F150" s="54" t="s">
        <v>1645</v>
      </c>
      <c r="G150" s="53" t="s">
        <v>164</v>
      </c>
      <c r="H150" s="52">
        <v>230.4</v>
      </c>
      <c r="I150" s="51">
        <v>0</v>
      </c>
      <c r="J150" s="50">
        <f>ROUND(I150*H150,2)</f>
        <v>0</v>
      </c>
      <c r="K150" s="49" t="s">
        <v>148</v>
      </c>
    </row>
    <row r="151" spans="2:11" s="2" customFormat="1" ht="16.5" customHeight="1" x14ac:dyDescent="0.25">
      <c r="B151" s="57"/>
      <c r="C151" s="56">
        <v>32</v>
      </c>
      <c r="D151" s="56" t="s">
        <v>78</v>
      </c>
      <c r="E151" s="55" t="s">
        <v>195</v>
      </c>
      <c r="F151" s="54" t="s">
        <v>1644</v>
      </c>
      <c r="G151" s="53" t="s">
        <v>164</v>
      </c>
      <c r="H151" s="52">
        <v>230.4</v>
      </c>
      <c r="I151" s="51">
        <v>0</v>
      </c>
      <c r="J151" s="50">
        <f>ROUND(I151*H151,2)</f>
        <v>0</v>
      </c>
      <c r="K151" s="49" t="s">
        <v>148</v>
      </c>
    </row>
    <row r="152" spans="2:11" s="66" customFormat="1" ht="22.9" customHeight="1" x14ac:dyDescent="0.2">
      <c r="B152" s="70"/>
      <c r="C152" s="56"/>
      <c r="D152" s="69" t="s">
        <v>110</v>
      </c>
      <c r="E152" s="68" t="s">
        <v>1516</v>
      </c>
      <c r="F152" s="68" t="s">
        <v>1515</v>
      </c>
      <c r="J152" s="67">
        <f>J153</f>
        <v>0</v>
      </c>
    </row>
    <row r="153" spans="2:11" s="2" customFormat="1" ht="16.5" customHeight="1" x14ac:dyDescent="0.25">
      <c r="B153" s="57"/>
      <c r="C153" s="56">
        <v>33</v>
      </c>
      <c r="D153" s="56" t="s">
        <v>78</v>
      </c>
      <c r="E153" s="55" t="s">
        <v>1643</v>
      </c>
      <c r="F153" s="54" t="s">
        <v>1642</v>
      </c>
      <c r="G153" s="53" t="s">
        <v>164</v>
      </c>
      <c r="H153" s="52">
        <v>618.90057000000002</v>
      </c>
      <c r="I153" s="51">
        <v>0</v>
      </c>
      <c r="J153" s="50">
        <f>ROUND(I153*H153,2)</f>
        <v>0</v>
      </c>
      <c r="K153" s="49" t="s">
        <v>74</v>
      </c>
    </row>
    <row r="154" spans="2:11" s="66" customFormat="1" ht="22.9" customHeight="1" x14ac:dyDescent="0.2">
      <c r="B154" s="70"/>
      <c r="C154" s="56"/>
      <c r="D154" s="69" t="s">
        <v>110</v>
      </c>
      <c r="E154" s="68"/>
      <c r="F154" s="68" t="s">
        <v>156</v>
      </c>
      <c r="J154" s="67">
        <f>SUM(J155:J173)</f>
        <v>0</v>
      </c>
    </row>
    <row r="155" spans="2:11" s="2" customFormat="1" ht="16.5" customHeight="1" x14ac:dyDescent="0.25">
      <c r="B155" s="57"/>
      <c r="C155" s="133">
        <v>34</v>
      </c>
      <c r="D155" s="133" t="s">
        <v>160</v>
      </c>
      <c r="E155" s="132" t="s">
        <v>1641</v>
      </c>
      <c r="F155" s="131" t="s">
        <v>1640</v>
      </c>
      <c r="G155" s="130" t="s">
        <v>348</v>
      </c>
      <c r="H155" s="129">
        <v>55</v>
      </c>
      <c r="I155" s="128">
        <v>0</v>
      </c>
      <c r="J155" s="127">
        <f t="shared" ref="J155:J173" si="0">ROUND(I155*H155,2)</f>
        <v>0</v>
      </c>
      <c r="K155" s="49" t="s">
        <v>148</v>
      </c>
    </row>
    <row r="156" spans="2:11" s="2" customFormat="1" ht="16.5" customHeight="1" x14ac:dyDescent="0.25">
      <c r="B156" s="57"/>
      <c r="C156" s="133">
        <v>35</v>
      </c>
      <c r="D156" s="133" t="s">
        <v>160</v>
      </c>
      <c r="E156" s="132" t="s">
        <v>1639</v>
      </c>
      <c r="F156" s="131" t="s">
        <v>1638</v>
      </c>
      <c r="G156" s="130" t="s">
        <v>348</v>
      </c>
      <c r="H156" s="129">
        <v>2</v>
      </c>
      <c r="I156" s="128">
        <v>0</v>
      </c>
      <c r="J156" s="127">
        <f t="shared" si="0"/>
        <v>0</v>
      </c>
      <c r="K156" s="49" t="s">
        <v>148</v>
      </c>
    </row>
    <row r="157" spans="2:11" s="2" customFormat="1" ht="16.5" customHeight="1" x14ac:dyDescent="0.25">
      <c r="B157" s="57"/>
      <c r="C157" s="133">
        <v>36</v>
      </c>
      <c r="D157" s="133" t="s">
        <v>160</v>
      </c>
      <c r="E157" s="132" t="s">
        <v>1637</v>
      </c>
      <c r="F157" s="131" t="s">
        <v>1636</v>
      </c>
      <c r="G157" s="130" t="s">
        <v>149</v>
      </c>
      <c r="H157" s="129">
        <v>560</v>
      </c>
      <c r="I157" s="128">
        <v>0</v>
      </c>
      <c r="J157" s="127">
        <f t="shared" si="0"/>
        <v>0</v>
      </c>
      <c r="K157" s="49" t="s">
        <v>148</v>
      </c>
    </row>
    <row r="158" spans="2:11" s="2" customFormat="1" ht="16.5" customHeight="1" x14ac:dyDescent="0.25">
      <c r="B158" s="57"/>
      <c r="C158" s="133">
        <v>37</v>
      </c>
      <c r="D158" s="133" t="s">
        <v>160</v>
      </c>
      <c r="E158" s="132" t="s">
        <v>1635</v>
      </c>
      <c r="F158" s="131" t="s">
        <v>1634</v>
      </c>
      <c r="G158" s="130" t="s">
        <v>348</v>
      </c>
      <c r="H158" s="129">
        <v>6</v>
      </c>
      <c r="I158" s="128">
        <v>0</v>
      </c>
      <c r="J158" s="127">
        <f t="shared" si="0"/>
        <v>0</v>
      </c>
      <c r="K158" s="49" t="s">
        <v>148</v>
      </c>
    </row>
    <row r="159" spans="2:11" s="2" customFormat="1" ht="16.5" customHeight="1" x14ac:dyDescent="0.25">
      <c r="B159" s="57"/>
      <c r="C159" s="133">
        <v>38</v>
      </c>
      <c r="D159" s="133" t="s">
        <v>160</v>
      </c>
      <c r="E159" s="132" t="s">
        <v>1633</v>
      </c>
      <c r="F159" s="131" t="s">
        <v>1632</v>
      </c>
      <c r="G159" s="130" t="s">
        <v>348</v>
      </c>
      <c r="H159" s="129">
        <v>4</v>
      </c>
      <c r="I159" s="128">
        <v>0</v>
      </c>
      <c r="J159" s="127">
        <f t="shared" si="0"/>
        <v>0</v>
      </c>
      <c r="K159" s="49" t="s">
        <v>148</v>
      </c>
    </row>
    <row r="160" spans="2:11" s="2" customFormat="1" ht="16.5" customHeight="1" x14ac:dyDescent="0.25">
      <c r="B160" s="57"/>
      <c r="C160" s="133">
        <v>39</v>
      </c>
      <c r="D160" s="133" t="s">
        <v>160</v>
      </c>
      <c r="E160" s="132" t="s">
        <v>1631</v>
      </c>
      <c r="F160" s="131" t="s">
        <v>1630</v>
      </c>
      <c r="G160" s="130" t="s">
        <v>348</v>
      </c>
      <c r="H160" s="129">
        <v>4</v>
      </c>
      <c r="I160" s="128">
        <v>0</v>
      </c>
      <c r="J160" s="127">
        <f t="shared" si="0"/>
        <v>0</v>
      </c>
      <c r="K160" s="49" t="s">
        <v>148</v>
      </c>
    </row>
    <row r="161" spans="2:11" s="2" customFormat="1" ht="16.5" customHeight="1" x14ac:dyDescent="0.25">
      <c r="B161" s="57"/>
      <c r="C161" s="133">
        <v>40</v>
      </c>
      <c r="D161" s="133" t="s">
        <v>160</v>
      </c>
      <c r="E161" s="132" t="s">
        <v>1629</v>
      </c>
      <c r="F161" s="131" t="s">
        <v>1628</v>
      </c>
      <c r="G161" s="130" t="s">
        <v>348</v>
      </c>
      <c r="H161" s="129">
        <v>2</v>
      </c>
      <c r="I161" s="128">
        <v>0</v>
      </c>
      <c r="J161" s="127">
        <f t="shared" si="0"/>
        <v>0</v>
      </c>
      <c r="K161" s="49" t="s">
        <v>148</v>
      </c>
    </row>
    <row r="162" spans="2:11" s="2" customFormat="1" ht="16.5" customHeight="1" x14ac:dyDescent="0.25">
      <c r="B162" s="57"/>
      <c r="C162" s="133">
        <v>41</v>
      </c>
      <c r="D162" s="133" t="s">
        <v>160</v>
      </c>
      <c r="E162" s="132" t="s">
        <v>1627</v>
      </c>
      <c r="F162" s="131" t="s">
        <v>1626</v>
      </c>
      <c r="G162" s="130" t="s">
        <v>201</v>
      </c>
      <c r="H162" s="129">
        <v>24</v>
      </c>
      <c r="I162" s="128">
        <v>0</v>
      </c>
      <c r="J162" s="127">
        <f t="shared" si="0"/>
        <v>0</v>
      </c>
      <c r="K162" s="49" t="s">
        <v>148</v>
      </c>
    </row>
    <row r="163" spans="2:11" s="2" customFormat="1" ht="16.5" customHeight="1" x14ac:dyDescent="0.25">
      <c r="B163" s="57"/>
      <c r="C163" s="133">
        <v>42</v>
      </c>
      <c r="D163" s="133" t="s">
        <v>160</v>
      </c>
      <c r="E163" s="132" t="s">
        <v>1625</v>
      </c>
      <c r="F163" s="131" t="s">
        <v>1624</v>
      </c>
      <c r="G163" s="130" t="s">
        <v>149</v>
      </c>
      <c r="H163" s="129">
        <v>4</v>
      </c>
      <c r="I163" s="128">
        <v>0</v>
      </c>
      <c r="J163" s="127">
        <f t="shared" si="0"/>
        <v>0</v>
      </c>
      <c r="K163" s="49" t="s">
        <v>148</v>
      </c>
    </row>
    <row r="164" spans="2:11" s="2" customFormat="1" ht="16.5" customHeight="1" x14ac:dyDescent="0.25">
      <c r="B164" s="57"/>
      <c r="C164" s="133">
        <v>43</v>
      </c>
      <c r="D164" s="133" t="s">
        <v>160</v>
      </c>
      <c r="E164" s="132" t="s">
        <v>1623</v>
      </c>
      <c r="F164" s="131" t="s">
        <v>1622</v>
      </c>
      <c r="G164" s="130" t="s">
        <v>201</v>
      </c>
      <c r="H164" s="129">
        <v>24</v>
      </c>
      <c r="I164" s="128">
        <v>0</v>
      </c>
      <c r="J164" s="127">
        <f t="shared" si="0"/>
        <v>0</v>
      </c>
      <c r="K164" s="49" t="s">
        <v>148</v>
      </c>
    </row>
    <row r="165" spans="2:11" s="2" customFormat="1" ht="16.5" customHeight="1" x14ac:dyDescent="0.25">
      <c r="B165" s="57"/>
      <c r="C165" s="133">
        <v>44</v>
      </c>
      <c r="D165" s="133" t="s">
        <v>160</v>
      </c>
      <c r="E165" s="132" t="s">
        <v>1621</v>
      </c>
      <c r="F165" s="131" t="s">
        <v>1620</v>
      </c>
      <c r="G165" s="130" t="s">
        <v>206</v>
      </c>
      <c r="H165" s="129">
        <v>1890.768</v>
      </c>
      <c r="I165" s="128">
        <v>0</v>
      </c>
      <c r="J165" s="127">
        <f t="shared" si="0"/>
        <v>0</v>
      </c>
      <c r="K165" s="49" t="s">
        <v>148</v>
      </c>
    </row>
    <row r="166" spans="2:11" s="2" customFormat="1" ht="16.5" customHeight="1" x14ac:dyDescent="0.25">
      <c r="B166" s="57"/>
      <c r="C166" s="133">
        <v>45</v>
      </c>
      <c r="D166" s="133" t="s">
        <v>160</v>
      </c>
      <c r="E166" s="132" t="s">
        <v>1619</v>
      </c>
      <c r="F166" s="131" t="s">
        <v>1618</v>
      </c>
      <c r="G166" s="130" t="s">
        <v>348</v>
      </c>
      <c r="H166" s="129">
        <v>1</v>
      </c>
      <c r="I166" s="128">
        <v>0</v>
      </c>
      <c r="J166" s="127">
        <f t="shared" si="0"/>
        <v>0</v>
      </c>
      <c r="K166" s="49" t="s">
        <v>148</v>
      </c>
    </row>
    <row r="167" spans="2:11" s="2" customFormat="1" ht="16.5" customHeight="1" x14ac:dyDescent="0.25">
      <c r="B167" s="57"/>
      <c r="C167" s="133">
        <v>46</v>
      </c>
      <c r="D167" s="133" t="s">
        <v>160</v>
      </c>
      <c r="E167" s="132" t="s">
        <v>1617</v>
      </c>
      <c r="F167" s="131" t="s">
        <v>1616</v>
      </c>
      <c r="G167" s="130" t="s">
        <v>1615</v>
      </c>
      <c r="H167" s="129">
        <v>1</v>
      </c>
      <c r="I167" s="128">
        <v>0</v>
      </c>
      <c r="J167" s="127">
        <f t="shared" si="0"/>
        <v>0</v>
      </c>
      <c r="K167" s="49" t="s">
        <v>148</v>
      </c>
    </row>
    <row r="168" spans="2:11" s="2" customFormat="1" ht="16.5" customHeight="1" x14ac:dyDescent="0.25">
      <c r="B168" s="57"/>
      <c r="C168" s="133">
        <v>47</v>
      </c>
      <c r="D168" s="133" t="s">
        <v>160</v>
      </c>
      <c r="E168" s="132" t="s">
        <v>1614</v>
      </c>
      <c r="F168" s="131" t="s">
        <v>1613</v>
      </c>
      <c r="G168" s="130" t="s">
        <v>348</v>
      </c>
      <c r="H168" s="129">
        <v>2</v>
      </c>
      <c r="I168" s="128">
        <v>0</v>
      </c>
      <c r="J168" s="127">
        <f t="shared" si="0"/>
        <v>0</v>
      </c>
      <c r="K168" s="49" t="s">
        <v>148</v>
      </c>
    </row>
    <row r="169" spans="2:11" s="2" customFormat="1" ht="16.5" customHeight="1" x14ac:dyDescent="0.25">
      <c r="B169" s="57"/>
      <c r="C169" s="133">
        <v>48</v>
      </c>
      <c r="D169" s="133" t="s">
        <v>160</v>
      </c>
      <c r="E169" s="132" t="s">
        <v>1612</v>
      </c>
      <c r="F169" s="131" t="s">
        <v>1611</v>
      </c>
      <c r="G169" s="130" t="s">
        <v>348</v>
      </c>
      <c r="H169" s="129">
        <v>2</v>
      </c>
      <c r="I169" s="128">
        <v>0</v>
      </c>
      <c r="J169" s="127">
        <f t="shared" si="0"/>
        <v>0</v>
      </c>
      <c r="K169" s="49" t="s">
        <v>148</v>
      </c>
    </row>
    <row r="170" spans="2:11" s="2" customFormat="1" ht="16.5" customHeight="1" x14ac:dyDescent="0.25">
      <c r="B170" s="57"/>
      <c r="C170" s="133">
        <v>49</v>
      </c>
      <c r="D170" s="133" t="s">
        <v>160</v>
      </c>
      <c r="E170" s="132" t="s">
        <v>1610</v>
      </c>
      <c r="F170" s="131" t="s">
        <v>1609</v>
      </c>
      <c r="G170" s="130" t="s">
        <v>348</v>
      </c>
      <c r="H170" s="129">
        <v>2</v>
      </c>
      <c r="I170" s="128">
        <v>0</v>
      </c>
      <c r="J170" s="127">
        <f t="shared" si="0"/>
        <v>0</v>
      </c>
      <c r="K170" s="49" t="s">
        <v>148</v>
      </c>
    </row>
    <row r="171" spans="2:11" s="2" customFormat="1" ht="16.5" customHeight="1" x14ac:dyDescent="0.25">
      <c r="B171" s="57"/>
      <c r="C171" s="133">
        <v>50</v>
      </c>
      <c r="D171" s="133" t="s">
        <v>160</v>
      </c>
      <c r="E171" s="132" t="s">
        <v>1608</v>
      </c>
      <c r="F171" s="131" t="s">
        <v>1607</v>
      </c>
      <c r="G171" s="130" t="s">
        <v>348</v>
      </c>
      <c r="H171" s="129">
        <v>1</v>
      </c>
      <c r="I171" s="128">
        <v>0</v>
      </c>
      <c r="J171" s="127">
        <f t="shared" si="0"/>
        <v>0</v>
      </c>
      <c r="K171" s="49" t="s">
        <v>148</v>
      </c>
    </row>
    <row r="172" spans="2:11" s="2" customFormat="1" ht="16.5" customHeight="1" x14ac:dyDescent="0.25">
      <c r="B172" s="57"/>
      <c r="C172" s="133">
        <v>51</v>
      </c>
      <c r="D172" s="133" t="s">
        <v>160</v>
      </c>
      <c r="E172" s="132" t="s">
        <v>1606</v>
      </c>
      <c r="F172" s="131" t="s">
        <v>1605</v>
      </c>
      <c r="G172" s="130" t="s">
        <v>348</v>
      </c>
      <c r="H172" s="129">
        <v>1</v>
      </c>
      <c r="I172" s="128">
        <v>0</v>
      </c>
      <c r="J172" s="127">
        <f t="shared" si="0"/>
        <v>0</v>
      </c>
      <c r="K172" s="49" t="s">
        <v>148</v>
      </c>
    </row>
    <row r="173" spans="2:11" s="2" customFormat="1" ht="16.5" customHeight="1" x14ac:dyDescent="0.25">
      <c r="B173" s="57"/>
      <c r="C173" s="133">
        <v>52</v>
      </c>
      <c r="D173" s="133" t="s">
        <v>160</v>
      </c>
      <c r="E173" s="132" t="s">
        <v>1604</v>
      </c>
      <c r="F173" s="131" t="s">
        <v>1603</v>
      </c>
      <c r="G173" s="130" t="s">
        <v>348</v>
      </c>
      <c r="H173" s="129">
        <v>1</v>
      </c>
      <c r="I173" s="128">
        <v>0</v>
      </c>
      <c r="J173" s="127">
        <f t="shared" si="0"/>
        <v>0</v>
      </c>
      <c r="K173" s="49" t="s">
        <v>148</v>
      </c>
    </row>
    <row r="174" spans="2:11" s="2" customFormat="1" ht="6.95" customHeight="1" x14ac:dyDescent="0.25">
      <c r="B174" s="48"/>
      <c r="C174" s="47"/>
      <c r="D174" s="47"/>
      <c r="E174" s="47"/>
      <c r="F174" s="47"/>
      <c r="G174" s="47"/>
      <c r="H174" s="47"/>
      <c r="I174" s="47"/>
      <c r="J174" s="46"/>
      <c r="K174" s="3"/>
    </row>
  </sheetData>
  <mergeCells count="8">
    <mergeCell ref="E52:H52"/>
    <mergeCell ref="E93:H93"/>
    <mergeCell ref="E95:H95"/>
    <mergeCell ref="E7:H7"/>
    <mergeCell ref="E9:H9"/>
    <mergeCell ref="E18:H18"/>
    <mergeCell ref="E27:H27"/>
    <mergeCell ref="E50:H50"/>
  </mergeCells>
  <pageMargins left="0.39374999999999999" right="0.39374999999999999" top="0.39374999999999999" bottom="0.39374999999999999" header="0" footer="0"/>
  <pageSetup paperSize="9" scale="95" fitToHeight="100" orientation="landscape" blackAndWhite="1" r:id="rId1"/>
  <headerFooter>
    <oddFooter>&amp;CStrana &amp;P z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5FDE5-1BEC-4370-897A-097FE1F8CC68}">
  <sheetPr>
    <pageSetUpPr fitToPage="1"/>
  </sheetPr>
  <dimension ref="B2:BB154"/>
  <sheetViews>
    <sheetView showGridLines="0" zoomScaleNormal="100" workbookViewId="0">
      <selection activeCell="K30" sqref="K30:O30"/>
    </sheetView>
  </sheetViews>
  <sheetFormatPr defaultRowHeight="11.25" x14ac:dyDescent="0.2"/>
  <cols>
    <col min="1" max="1" width="7.140625" style="1" customWidth="1"/>
    <col min="2" max="2" width="1.42578125" style="1" customWidth="1"/>
    <col min="3" max="3" width="3.5703125" style="1" customWidth="1"/>
    <col min="4" max="4" width="3.7109375" style="1" customWidth="1"/>
    <col min="5" max="5" width="14.7109375" style="1" customWidth="1"/>
    <col min="6" max="6" width="86.42578125" style="1" customWidth="1"/>
    <col min="7" max="7" width="7.42578125" style="1" customWidth="1"/>
    <col min="8" max="8" width="9.5703125" style="1" customWidth="1"/>
    <col min="9" max="9" width="12.140625" style="1" customWidth="1"/>
    <col min="10" max="10" width="20.140625" style="1" customWidth="1"/>
    <col min="11" max="11" width="13.28515625" style="1" hidden="1" customWidth="1"/>
    <col min="12" max="12" width="14" style="1" customWidth="1"/>
    <col min="13" max="13" width="10.5703125" style="1" customWidth="1"/>
    <col min="14" max="14" width="12.85546875" style="1" customWidth="1"/>
    <col min="15" max="15" width="9.42578125" style="1" customWidth="1"/>
    <col min="16" max="16" width="12.85546875" style="1" customWidth="1"/>
    <col min="17" max="17" width="14" style="1" customWidth="1"/>
    <col min="18" max="18" width="9.42578125" style="1" customWidth="1"/>
    <col min="19" max="19" width="12.85546875" style="1" customWidth="1"/>
    <col min="20" max="20" width="14" style="1" customWidth="1"/>
    <col min="21" max="16384" width="9.140625" style="1"/>
  </cols>
  <sheetData>
    <row r="2" spans="2:35" ht="36.950000000000003" customHeight="1" x14ac:dyDescent="0.2">
      <c r="AI2" s="40"/>
    </row>
    <row r="3" spans="2:35" ht="6.95" customHeight="1" x14ac:dyDescent="0.2">
      <c r="B3" s="126"/>
      <c r="C3" s="125"/>
      <c r="D3" s="125"/>
      <c r="E3" s="125"/>
      <c r="F3" s="125"/>
      <c r="G3" s="125"/>
      <c r="H3" s="125"/>
      <c r="I3" s="125"/>
      <c r="J3" s="124"/>
      <c r="K3" s="44"/>
      <c r="AI3" s="40"/>
    </row>
    <row r="4" spans="2:35" ht="24.95" customHeight="1" x14ac:dyDescent="0.2">
      <c r="B4" s="123"/>
      <c r="D4" s="26" t="s">
        <v>147</v>
      </c>
      <c r="J4" s="122"/>
      <c r="AI4" s="40"/>
    </row>
    <row r="5" spans="2:35" ht="19.5" customHeight="1" x14ac:dyDescent="0.2">
      <c r="B5" s="123"/>
      <c r="C5" s="1" t="s">
        <v>1710</v>
      </c>
      <c r="J5" s="122"/>
    </row>
    <row r="6" spans="2:35" ht="12" customHeight="1" x14ac:dyDescent="0.2">
      <c r="B6" s="123"/>
      <c r="D6" s="21" t="s">
        <v>48</v>
      </c>
      <c r="J6" s="122"/>
    </row>
    <row r="7" spans="2:35" ht="16.5" customHeight="1" x14ac:dyDescent="0.2">
      <c r="B7" s="123"/>
      <c r="E7" s="284" t="str">
        <f>'[1]Rekapitulace stavby'!J5</f>
        <v>PP-SAKO Brno, a.s. - SSO Jedovnická 4</v>
      </c>
      <c r="F7" s="285"/>
      <c r="G7" s="285"/>
      <c r="H7" s="285"/>
      <c r="J7" s="122"/>
    </row>
    <row r="8" spans="2:35" s="2" customFormat="1" ht="12" customHeight="1" x14ac:dyDescent="0.25">
      <c r="B8" s="74"/>
      <c r="D8" s="21" t="s">
        <v>137</v>
      </c>
      <c r="J8" s="81"/>
    </row>
    <row r="9" spans="2:35" s="2" customFormat="1" ht="36.950000000000003" customHeight="1" x14ac:dyDescent="0.25">
      <c r="B9" s="74"/>
      <c r="E9" s="278" t="s">
        <v>1747</v>
      </c>
      <c r="F9" s="271"/>
      <c r="G9" s="271"/>
      <c r="H9" s="271"/>
      <c r="J9" s="81"/>
    </row>
    <row r="10" spans="2:35" s="2" customFormat="1" x14ac:dyDescent="0.25">
      <c r="B10" s="74"/>
      <c r="J10" s="81"/>
    </row>
    <row r="11" spans="2:35" s="2" customFormat="1" ht="12" customHeight="1" x14ac:dyDescent="0.25">
      <c r="B11" s="74"/>
      <c r="D11" s="21" t="s">
        <v>71</v>
      </c>
      <c r="F11" s="40" t="s">
        <v>35</v>
      </c>
      <c r="I11" s="21" t="s">
        <v>70</v>
      </c>
      <c r="J11" s="121" t="s">
        <v>35</v>
      </c>
    </row>
    <row r="12" spans="2:35" s="2" customFormat="1" ht="12" customHeight="1" x14ac:dyDescent="0.25">
      <c r="B12" s="74"/>
      <c r="D12" s="21" t="s">
        <v>47</v>
      </c>
      <c r="F12" s="40" t="s">
        <v>68</v>
      </c>
      <c r="I12" s="21" t="s">
        <v>46</v>
      </c>
      <c r="J12" s="83">
        <f>'[1]Rekapitulace stavby'!AM7</f>
        <v>43901</v>
      </c>
    </row>
    <row r="13" spans="2:35" s="2" customFormat="1" ht="10.9" customHeight="1" x14ac:dyDescent="0.25">
      <c r="B13" s="74"/>
      <c r="J13" s="81"/>
    </row>
    <row r="14" spans="2:35" s="2" customFormat="1" ht="12" customHeight="1" x14ac:dyDescent="0.25">
      <c r="B14" s="74"/>
      <c r="D14" s="21" t="s">
        <v>45</v>
      </c>
      <c r="I14" s="21" t="s">
        <v>69</v>
      </c>
      <c r="J14" s="121" t="str">
        <f>IF('[1]Rekapitulace stavby'!AM9="","",'[1]Rekapitulace stavby'!AM9)</f>
        <v/>
      </c>
    </row>
    <row r="15" spans="2:35" s="2" customFormat="1" ht="18" customHeight="1" x14ac:dyDescent="0.25">
      <c r="B15" s="74"/>
      <c r="E15" s="40" t="str">
        <f>IF('[1]Rekapitulace stavby'!D10="","",'[1]Rekapitulace stavby'!D10)</f>
        <v xml:space="preserve"> </v>
      </c>
      <c r="I15" s="21" t="s">
        <v>67</v>
      </c>
      <c r="J15" s="121" t="str">
        <f>IF('[1]Rekapitulace stavby'!AM10="","",'[1]Rekapitulace stavby'!AM10)</f>
        <v/>
      </c>
    </row>
    <row r="16" spans="2:35" s="2" customFormat="1" ht="6.95" customHeight="1" x14ac:dyDescent="0.25">
      <c r="B16" s="74"/>
      <c r="J16" s="81"/>
    </row>
    <row r="17" spans="2:11" s="2" customFormat="1" ht="12" customHeight="1" x14ac:dyDescent="0.25">
      <c r="B17" s="74"/>
      <c r="D17" s="21" t="s">
        <v>43</v>
      </c>
      <c r="I17" s="21" t="s">
        <v>69</v>
      </c>
      <c r="J17" s="121" t="str">
        <f>'[1]Rekapitulace stavby'!AM12</f>
        <v/>
      </c>
    </row>
    <row r="18" spans="2:11" s="2" customFormat="1" ht="18" customHeight="1" x14ac:dyDescent="0.25">
      <c r="B18" s="74"/>
      <c r="E18" s="253" t="str">
        <f>'[1]Rekapitulace stavby'!D13</f>
        <v xml:space="preserve"> </v>
      </c>
      <c r="F18" s="253"/>
      <c r="G18" s="253"/>
      <c r="H18" s="253"/>
      <c r="I18" s="21" t="s">
        <v>67</v>
      </c>
      <c r="J18" s="121" t="str">
        <f>'[1]Rekapitulace stavby'!AM13</f>
        <v/>
      </c>
    </row>
    <row r="19" spans="2:11" s="2" customFormat="1" ht="6.95" customHeight="1" x14ac:dyDescent="0.25">
      <c r="B19" s="74"/>
      <c r="J19" s="81"/>
    </row>
    <row r="20" spans="2:11" s="2" customFormat="1" ht="12" customHeight="1" x14ac:dyDescent="0.25">
      <c r="B20" s="74"/>
      <c r="D20" s="21" t="s">
        <v>44</v>
      </c>
      <c r="I20" s="21" t="s">
        <v>69</v>
      </c>
      <c r="J20" s="121" t="str">
        <f>IF('[1]Rekapitulace stavby'!AM15="","",'[1]Rekapitulace stavby'!AM15)</f>
        <v/>
      </c>
    </row>
    <row r="21" spans="2:11" s="2" customFormat="1" ht="18" customHeight="1" x14ac:dyDescent="0.25">
      <c r="B21" s="74"/>
      <c r="E21" s="40" t="str">
        <f>IF('[1]Rekapitulace stavby'!D16="","",'[1]Rekapitulace stavby'!D16)</f>
        <v xml:space="preserve"> </v>
      </c>
      <c r="I21" s="21" t="s">
        <v>67</v>
      </c>
      <c r="J21" s="121" t="str">
        <f>IF('[1]Rekapitulace stavby'!AM16="","",'[1]Rekapitulace stavby'!AM16)</f>
        <v/>
      </c>
    </row>
    <row r="22" spans="2:11" s="2" customFormat="1" ht="6.95" customHeight="1" x14ac:dyDescent="0.25">
      <c r="B22" s="74"/>
      <c r="J22" s="81"/>
    </row>
    <row r="23" spans="2:11" s="2" customFormat="1" ht="12" customHeight="1" x14ac:dyDescent="0.25">
      <c r="B23" s="74"/>
      <c r="D23" s="21" t="s">
        <v>42</v>
      </c>
      <c r="I23" s="21" t="s">
        <v>69</v>
      </c>
      <c r="J23" s="121" t="str">
        <f>IF('[1]Rekapitulace stavby'!AM18="","",'[1]Rekapitulace stavby'!AM18)</f>
        <v/>
      </c>
    </row>
    <row r="24" spans="2:11" s="2" customFormat="1" ht="18" customHeight="1" x14ac:dyDescent="0.25">
      <c r="B24" s="74"/>
      <c r="E24" s="40" t="str">
        <f>IF('[1]Rekapitulace stavby'!D19="","",'[1]Rekapitulace stavby'!D19)</f>
        <v xml:space="preserve"> </v>
      </c>
      <c r="I24" s="21" t="s">
        <v>67</v>
      </c>
      <c r="J24" s="121" t="str">
        <f>IF('[1]Rekapitulace stavby'!AM19="","",'[1]Rekapitulace stavby'!AM19)</f>
        <v/>
      </c>
    </row>
    <row r="25" spans="2:11" s="2" customFormat="1" ht="6.95" customHeight="1" x14ac:dyDescent="0.25">
      <c r="B25" s="74"/>
      <c r="J25" s="81"/>
    </row>
    <row r="26" spans="2:11" s="2" customFormat="1" ht="12" customHeight="1" x14ac:dyDescent="0.25">
      <c r="B26" s="74"/>
      <c r="D26" s="21" t="s">
        <v>66</v>
      </c>
      <c r="J26" s="81"/>
    </row>
    <row r="27" spans="2:11" s="118" customFormat="1" ht="16.5" customHeight="1" x14ac:dyDescent="0.25">
      <c r="B27" s="120"/>
      <c r="E27" s="262" t="s">
        <v>35</v>
      </c>
      <c r="F27" s="262"/>
      <c r="G27" s="262"/>
      <c r="H27" s="262"/>
      <c r="J27" s="119"/>
    </row>
    <row r="28" spans="2:11" s="2" customFormat="1" ht="6.95" customHeight="1" x14ac:dyDescent="0.25">
      <c r="B28" s="74"/>
      <c r="J28" s="81"/>
    </row>
    <row r="29" spans="2:11" s="2" customFormat="1" ht="6.95" customHeight="1" x14ac:dyDescent="0.25">
      <c r="B29" s="74"/>
      <c r="D29" s="113"/>
      <c r="E29" s="113"/>
      <c r="F29" s="113"/>
      <c r="G29" s="113"/>
      <c r="H29" s="113"/>
      <c r="I29" s="113"/>
      <c r="J29" s="114"/>
      <c r="K29" s="113"/>
    </row>
    <row r="30" spans="2:11" s="2" customFormat="1" ht="14.45" customHeight="1" x14ac:dyDescent="0.25">
      <c r="B30" s="74"/>
      <c r="D30" s="117" t="s">
        <v>145</v>
      </c>
      <c r="J30" s="116">
        <f>J61</f>
        <v>0</v>
      </c>
    </row>
    <row r="31" spans="2:11" s="2" customFormat="1" ht="14.45" customHeight="1" x14ac:dyDescent="0.25">
      <c r="B31" s="74"/>
      <c r="D31" s="37" t="s">
        <v>108</v>
      </c>
      <c r="J31" s="116">
        <f>J81</f>
        <v>0</v>
      </c>
    </row>
    <row r="32" spans="2:11" s="2" customFormat="1" ht="25.35" customHeight="1" x14ac:dyDescent="0.25">
      <c r="B32" s="74"/>
      <c r="D32" s="115" t="s">
        <v>63</v>
      </c>
      <c r="J32" s="100">
        <f>ROUND(J30 + J31, 2)</f>
        <v>0</v>
      </c>
    </row>
    <row r="33" spans="2:11" s="2" customFormat="1" ht="6.95" customHeight="1" x14ac:dyDescent="0.25">
      <c r="B33" s="74"/>
      <c r="D33" s="113"/>
      <c r="E33" s="113"/>
      <c r="F33" s="113"/>
      <c r="G33" s="113"/>
      <c r="H33" s="113"/>
      <c r="I33" s="113"/>
      <c r="J33" s="114"/>
      <c r="K33" s="113"/>
    </row>
    <row r="34" spans="2:11" s="2" customFormat="1" ht="14.45" customHeight="1" x14ac:dyDescent="0.25">
      <c r="B34" s="74"/>
      <c r="F34" s="112" t="s">
        <v>61</v>
      </c>
      <c r="I34" s="112" t="s">
        <v>62</v>
      </c>
      <c r="J34" s="111" t="s">
        <v>60</v>
      </c>
    </row>
    <row r="35" spans="2:11" s="2" customFormat="1" ht="14.45" customHeight="1" x14ac:dyDescent="0.25">
      <c r="B35" s="74"/>
      <c r="D35" s="21" t="s">
        <v>59</v>
      </c>
      <c r="E35" s="21" t="s">
        <v>58</v>
      </c>
      <c r="F35" s="110">
        <f>J32</f>
        <v>0</v>
      </c>
      <c r="I35" s="109">
        <v>0.21</v>
      </c>
      <c r="J35" s="108">
        <f>F35*I35</f>
        <v>0</v>
      </c>
    </row>
    <row r="36" spans="2:11" s="2" customFormat="1" ht="14.45" customHeight="1" x14ac:dyDescent="0.25">
      <c r="B36" s="74"/>
      <c r="E36" s="21" t="s">
        <v>57</v>
      </c>
      <c r="F36" s="110">
        <f>ROUND((SUM(AU81:AU82) + SUM(AU102:AU153)),  2)</f>
        <v>0</v>
      </c>
      <c r="I36" s="109">
        <v>0.15</v>
      </c>
      <c r="J36" s="108">
        <f>ROUND(((SUM(AU81:AU82) + SUM(AU102:AU153))*I36),  2)</f>
        <v>0</v>
      </c>
    </row>
    <row r="37" spans="2:11" s="2" customFormat="1" ht="14.45" hidden="1" customHeight="1" x14ac:dyDescent="0.25">
      <c r="B37" s="74"/>
      <c r="E37" s="21" t="s">
        <v>56</v>
      </c>
      <c r="F37" s="110">
        <f>ROUND((SUM(AV81:AV82) + SUM(AV102:AV153)),  2)</f>
        <v>0</v>
      </c>
      <c r="I37" s="109">
        <v>0.21</v>
      </c>
      <c r="J37" s="108">
        <f>0</f>
        <v>0</v>
      </c>
    </row>
    <row r="38" spans="2:11" s="2" customFormat="1" ht="14.45" hidden="1" customHeight="1" x14ac:dyDescent="0.25">
      <c r="B38" s="74"/>
      <c r="E38" s="21" t="s">
        <v>55</v>
      </c>
      <c r="F38" s="110">
        <f>ROUND((SUM(AW81:AW82) + SUM(AW102:AW153)),  2)</f>
        <v>0</v>
      </c>
      <c r="I38" s="109">
        <v>0.15</v>
      </c>
      <c r="J38" s="108">
        <f>0</f>
        <v>0</v>
      </c>
    </row>
    <row r="39" spans="2:11" s="2" customFormat="1" ht="14.45" hidden="1" customHeight="1" x14ac:dyDescent="0.25">
      <c r="B39" s="74"/>
      <c r="E39" s="21" t="s">
        <v>54</v>
      </c>
      <c r="F39" s="110">
        <f>ROUND((SUM(AX81:AX82) + SUM(AX102:AX153)),  2)</f>
        <v>0</v>
      </c>
      <c r="I39" s="109">
        <v>0</v>
      </c>
      <c r="J39" s="108">
        <f>0</f>
        <v>0</v>
      </c>
    </row>
    <row r="40" spans="2:11" s="2" customFormat="1" ht="6.95" customHeight="1" x14ac:dyDescent="0.25">
      <c r="B40" s="74"/>
      <c r="J40" s="81"/>
    </row>
    <row r="41" spans="2:11" s="2" customFormat="1" ht="25.35" customHeight="1" x14ac:dyDescent="0.25">
      <c r="B41" s="74"/>
      <c r="C41" s="5"/>
      <c r="D41" s="107" t="s">
        <v>53</v>
      </c>
      <c r="E41" s="20"/>
      <c r="F41" s="20"/>
      <c r="G41" s="106" t="s">
        <v>52</v>
      </c>
      <c r="H41" s="105" t="s">
        <v>51</v>
      </c>
      <c r="I41" s="20"/>
      <c r="J41" s="104">
        <f>SUM(J32:J39)</f>
        <v>0</v>
      </c>
      <c r="K41" s="103"/>
    </row>
    <row r="42" spans="2:11" s="2" customFormat="1" ht="14.45" customHeight="1" x14ac:dyDescent="0.25">
      <c r="B42" s="48"/>
      <c r="C42" s="47"/>
      <c r="D42" s="47"/>
      <c r="E42" s="47"/>
      <c r="F42" s="47"/>
      <c r="G42" s="47"/>
      <c r="H42" s="47"/>
      <c r="I42" s="47"/>
      <c r="J42" s="46"/>
      <c r="K42" s="3"/>
    </row>
    <row r="46" spans="2:11" s="2" customFormat="1" ht="6.95" customHeight="1" x14ac:dyDescent="0.25">
      <c r="B46" s="86"/>
      <c r="C46" s="85"/>
      <c r="D46" s="85"/>
      <c r="E46" s="85"/>
      <c r="F46" s="85"/>
      <c r="G46" s="85"/>
      <c r="H46" s="85"/>
      <c r="I46" s="85"/>
      <c r="J46" s="84"/>
      <c r="K46" s="27"/>
    </row>
    <row r="47" spans="2:11" s="2" customFormat="1" ht="24.95" customHeight="1" x14ac:dyDescent="0.25">
      <c r="B47" s="74"/>
      <c r="C47" s="26" t="s">
        <v>144</v>
      </c>
      <c r="J47" s="81"/>
    </row>
    <row r="48" spans="2:11" s="2" customFormat="1" ht="6.95" customHeight="1" x14ac:dyDescent="0.25">
      <c r="B48" s="74"/>
      <c r="J48" s="81"/>
    </row>
    <row r="49" spans="2:36" s="2" customFormat="1" ht="12" customHeight="1" x14ac:dyDescent="0.25">
      <c r="B49" s="74"/>
      <c r="C49" s="21" t="s">
        <v>48</v>
      </c>
      <c r="J49" s="81"/>
    </row>
    <row r="50" spans="2:36" s="2" customFormat="1" ht="16.5" customHeight="1" x14ac:dyDescent="0.25">
      <c r="B50" s="74"/>
      <c r="E50" s="284" t="str">
        <f>E7</f>
        <v>PP-SAKO Brno, a.s. - SSO Jedovnická 4</v>
      </c>
      <c r="F50" s="285"/>
      <c r="G50" s="285"/>
      <c r="H50" s="285"/>
      <c r="J50" s="81"/>
    </row>
    <row r="51" spans="2:36" s="2" customFormat="1" ht="12" customHeight="1" x14ac:dyDescent="0.25">
      <c r="B51" s="74"/>
      <c r="C51" s="21" t="s">
        <v>137</v>
      </c>
      <c r="J51" s="81"/>
    </row>
    <row r="52" spans="2:36" s="2" customFormat="1" ht="16.5" customHeight="1" x14ac:dyDescent="0.25">
      <c r="B52" s="74"/>
      <c r="E52" s="278" t="str">
        <f>E9</f>
        <v>SO 005b - Přípojka kanalizace splaškové</v>
      </c>
      <c r="F52" s="271"/>
      <c r="G52" s="271"/>
      <c r="H52" s="271"/>
      <c r="J52" s="81"/>
    </row>
    <row r="53" spans="2:36" s="2" customFormat="1" ht="6.95" customHeight="1" x14ac:dyDescent="0.25">
      <c r="B53" s="74"/>
      <c r="J53" s="81"/>
    </row>
    <row r="54" spans="2:36" s="2" customFormat="1" ht="12" customHeight="1" x14ac:dyDescent="0.25">
      <c r="B54" s="74"/>
      <c r="C54" s="21" t="s">
        <v>47</v>
      </c>
      <c r="F54" s="40" t="str">
        <f>F12</f>
        <v xml:space="preserve"> </v>
      </c>
      <c r="I54" s="21" t="s">
        <v>46</v>
      </c>
      <c r="J54" s="83">
        <f>IF(J12="","",J12)</f>
        <v>43901</v>
      </c>
    </row>
    <row r="55" spans="2:36" s="2" customFormat="1" ht="6.95" customHeight="1" x14ac:dyDescent="0.25">
      <c r="B55" s="74"/>
      <c r="J55" s="81"/>
    </row>
    <row r="56" spans="2:36" s="2" customFormat="1" ht="13.7" customHeight="1" x14ac:dyDescent="0.25">
      <c r="B56" s="74"/>
      <c r="C56" s="21" t="s">
        <v>45</v>
      </c>
      <c r="F56" s="40" t="str">
        <f>E15</f>
        <v xml:space="preserve"> </v>
      </c>
      <c r="I56" s="21" t="s">
        <v>44</v>
      </c>
      <c r="J56" s="82" t="str">
        <f>E21</f>
        <v xml:space="preserve"> </v>
      </c>
    </row>
    <row r="57" spans="2:36" s="2" customFormat="1" ht="13.7" customHeight="1" x14ac:dyDescent="0.25">
      <c r="B57" s="74"/>
      <c r="C57" s="21" t="s">
        <v>43</v>
      </c>
      <c r="F57" s="40" t="str">
        <f>IF(E18="","",E18)</f>
        <v xml:space="preserve"> </v>
      </c>
      <c r="I57" s="21" t="s">
        <v>42</v>
      </c>
      <c r="J57" s="82" t="str">
        <f>E24</f>
        <v xml:space="preserve"> </v>
      </c>
    </row>
    <row r="58" spans="2:36" s="2" customFormat="1" ht="10.35" customHeight="1" x14ac:dyDescent="0.25">
      <c r="B58" s="74"/>
      <c r="J58" s="81"/>
    </row>
    <row r="59" spans="2:36" s="2" customFormat="1" ht="29.25" customHeight="1" x14ac:dyDescent="0.25">
      <c r="B59" s="74"/>
      <c r="C59" s="102" t="s">
        <v>143</v>
      </c>
      <c r="D59" s="5"/>
      <c r="E59" s="5"/>
      <c r="F59" s="5"/>
      <c r="G59" s="5"/>
      <c r="H59" s="5"/>
      <c r="I59" s="5"/>
      <c r="J59" s="101" t="s">
        <v>132</v>
      </c>
      <c r="K59" s="5"/>
    </row>
    <row r="60" spans="2:36" s="2" customFormat="1" ht="10.35" customHeight="1" x14ac:dyDescent="0.25">
      <c r="B60" s="74"/>
      <c r="J60" s="81"/>
    </row>
    <row r="61" spans="2:36" s="2" customFormat="1" ht="22.9" customHeight="1" x14ac:dyDescent="0.25">
      <c r="B61" s="74"/>
      <c r="C61" s="89" t="s">
        <v>142</v>
      </c>
      <c r="J61" s="100">
        <f>J62</f>
        <v>0</v>
      </c>
      <c r="AJ61" s="40"/>
    </row>
    <row r="62" spans="2:36" s="95" customFormat="1" ht="24.95" customHeight="1" x14ac:dyDescent="0.25">
      <c r="B62" s="99"/>
      <c r="D62" s="98" t="s">
        <v>141</v>
      </c>
      <c r="E62" s="97"/>
      <c r="F62" s="97"/>
      <c r="G62" s="97"/>
      <c r="H62" s="97"/>
      <c r="I62" s="97"/>
      <c r="J62" s="96">
        <f>SUM(J63:J78)</f>
        <v>0</v>
      </c>
    </row>
    <row r="63" spans="2:36" s="90" customFormat="1" ht="19.899999999999999" customHeight="1" x14ac:dyDescent="0.25">
      <c r="B63" s="94"/>
      <c r="D63" s="93" t="s">
        <v>1708</v>
      </c>
      <c r="E63" s="92"/>
      <c r="F63" s="92"/>
      <c r="G63" s="92"/>
      <c r="H63" s="92"/>
      <c r="I63" s="92"/>
      <c r="J63" s="91">
        <f>J104</f>
        <v>0</v>
      </c>
    </row>
    <row r="64" spans="2:36" s="90" customFormat="1" ht="19.899999999999999" customHeight="1" x14ac:dyDescent="0.25">
      <c r="B64" s="94"/>
      <c r="D64" s="93" t="s">
        <v>1601</v>
      </c>
      <c r="E64" s="92"/>
      <c r="F64" s="92"/>
      <c r="G64" s="92"/>
      <c r="H64" s="92"/>
      <c r="I64" s="92"/>
      <c r="J64" s="91">
        <f>J106</f>
        <v>0</v>
      </c>
    </row>
    <row r="65" spans="2:10" s="90" customFormat="1" ht="19.899999999999999" customHeight="1" x14ac:dyDescent="0.25">
      <c r="B65" s="94"/>
      <c r="D65" s="93" t="s">
        <v>1600</v>
      </c>
      <c r="E65" s="92"/>
      <c r="F65" s="92"/>
      <c r="G65" s="92"/>
      <c r="H65" s="92"/>
      <c r="I65" s="92"/>
      <c r="J65" s="91">
        <f>J108</f>
        <v>0</v>
      </c>
    </row>
    <row r="66" spans="2:10" s="90" customFormat="1" ht="19.899999999999999" customHeight="1" x14ac:dyDescent="0.25">
      <c r="B66" s="94"/>
      <c r="D66" s="93" t="s">
        <v>1599</v>
      </c>
      <c r="E66" s="92"/>
      <c r="F66" s="92"/>
      <c r="G66" s="92"/>
      <c r="H66" s="92"/>
      <c r="I66" s="92"/>
      <c r="J66" s="91">
        <f>J111</f>
        <v>0</v>
      </c>
    </row>
    <row r="67" spans="2:10" s="90" customFormat="1" ht="19.899999999999999" customHeight="1" x14ac:dyDescent="0.25">
      <c r="B67" s="94"/>
      <c r="D67" s="93" t="s">
        <v>1707</v>
      </c>
      <c r="E67" s="92"/>
      <c r="F67" s="92"/>
      <c r="G67" s="92"/>
      <c r="H67" s="92"/>
      <c r="I67" s="92"/>
      <c r="J67" s="91">
        <f>J113</f>
        <v>0</v>
      </c>
    </row>
    <row r="68" spans="2:10" s="90" customFormat="1" ht="19.899999999999999" customHeight="1" x14ac:dyDescent="0.25">
      <c r="B68" s="94"/>
      <c r="D68" s="93" t="s">
        <v>1703</v>
      </c>
      <c r="E68" s="92"/>
      <c r="F68" s="92"/>
      <c r="G68" s="92"/>
      <c r="H68" s="92"/>
      <c r="I68" s="92"/>
      <c r="J68" s="91">
        <f>J116</f>
        <v>0</v>
      </c>
    </row>
    <row r="69" spans="2:10" s="90" customFormat="1" ht="19.899999999999999" customHeight="1" x14ac:dyDescent="0.25">
      <c r="B69" s="94"/>
      <c r="D69" s="93" t="s">
        <v>1746</v>
      </c>
      <c r="E69" s="92"/>
      <c r="F69" s="92"/>
      <c r="G69" s="92"/>
      <c r="H69" s="92"/>
      <c r="I69" s="92"/>
      <c r="J69" s="91">
        <f>J119</f>
        <v>0</v>
      </c>
    </row>
    <row r="70" spans="2:10" s="90" customFormat="1" ht="19.899999999999999" customHeight="1" x14ac:dyDescent="0.25">
      <c r="B70" s="94"/>
      <c r="D70" s="93" t="s">
        <v>1745</v>
      </c>
      <c r="E70" s="92"/>
      <c r="F70" s="92"/>
      <c r="G70" s="92"/>
      <c r="H70" s="92"/>
      <c r="I70" s="92"/>
      <c r="J70" s="91">
        <f>J123</f>
        <v>0</v>
      </c>
    </row>
    <row r="71" spans="2:10" s="90" customFormat="1" ht="19.899999999999999" customHeight="1" x14ac:dyDescent="0.25">
      <c r="B71" s="94"/>
      <c r="D71" s="93" t="s">
        <v>1592</v>
      </c>
      <c r="E71" s="92"/>
      <c r="F71" s="92"/>
      <c r="G71" s="92"/>
      <c r="H71" s="92"/>
      <c r="I71" s="92"/>
      <c r="J71" s="91">
        <f>J125</f>
        <v>0</v>
      </c>
    </row>
    <row r="72" spans="2:10" s="90" customFormat="1" ht="19.899999999999999" customHeight="1" x14ac:dyDescent="0.25">
      <c r="B72" s="94"/>
      <c r="D72" s="93" t="s">
        <v>1702</v>
      </c>
      <c r="E72" s="92"/>
      <c r="F72" s="92"/>
      <c r="G72" s="92"/>
      <c r="H72" s="92"/>
      <c r="I72" s="92"/>
      <c r="J72" s="91">
        <f>J127</f>
        <v>0</v>
      </c>
    </row>
    <row r="73" spans="2:10" s="90" customFormat="1" ht="19.899999999999999" customHeight="1" x14ac:dyDescent="0.25">
      <c r="B73" s="94"/>
      <c r="D73" s="93" t="s">
        <v>1590</v>
      </c>
      <c r="E73" s="92"/>
      <c r="F73" s="92"/>
      <c r="G73" s="92"/>
      <c r="H73" s="92"/>
      <c r="I73" s="92"/>
      <c r="J73" s="91">
        <f>J131</f>
        <v>0</v>
      </c>
    </row>
    <row r="74" spans="2:10" s="90" customFormat="1" ht="19.899999999999999" customHeight="1" x14ac:dyDescent="0.25">
      <c r="B74" s="94"/>
      <c r="D74" s="93" t="s">
        <v>1744</v>
      </c>
      <c r="E74" s="92"/>
      <c r="F74" s="92"/>
      <c r="G74" s="92"/>
      <c r="H74" s="92"/>
      <c r="I74" s="92"/>
      <c r="J74" s="91">
        <f>J133</f>
        <v>0</v>
      </c>
    </row>
    <row r="75" spans="2:10" s="90" customFormat="1" ht="19.899999999999999" customHeight="1" x14ac:dyDescent="0.25">
      <c r="B75" s="94"/>
      <c r="D75" s="93" t="s">
        <v>1699</v>
      </c>
      <c r="E75" s="92"/>
      <c r="F75" s="92"/>
      <c r="G75" s="92"/>
      <c r="H75" s="92"/>
      <c r="I75" s="92"/>
      <c r="J75" s="91">
        <f>J136</f>
        <v>0</v>
      </c>
    </row>
    <row r="76" spans="2:10" s="90" customFormat="1" ht="19.899999999999999" customHeight="1" x14ac:dyDescent="0.25">
      <c r="B76" s="94"/>
      <c r="D76" s="93" t="s">
        <v>1589</v>
      </c>
      <c r="E76" s="92"/>
      <c r="F76" s="92"/>
      <c r="G76" s="92"/>
      <c r="H76" s="92"/>
      <c r="I76" s="92"/>
      <c r="J76" s="91">
        <f>J140</f>
        <v>0</v>
      </c>
    </row>
    <row r="77" spans="2:10" s="90" customFormat="1" ht="19.899999999999999" customHeight="1" x14ac:dyDescent="0.25">
      <c r="B77" s="94"/>
      <c r="D77" s="93" t="s">
        <v>1743</v>
      </c>
      <c r="E77" s="92"/>
      <c r="F77" s="92"/>
      <c r="G77" s="92"/>
      <c r="H77" s="92"/>
      <c r="I77" s="92"/>
      <c r="J77" s="91">
        <f>J142</f>
        <v>0</v>
      </c>
    </row>
    <row r="78" spans="2:10" s="90" customFormat="1" ht="19.899999999999999" customHeight="1" x14ac:dyDescent="0.25">
      <c r="B78" s="94"/>
      <c r="D78" s="93" t="s">
        <v>156</v>
      </c>
      <c r="E78" s="92"/>
      <c r="F78" s="92"/>
      <c r="G78" s="92"/>
      <c r="H78" s="92"/>
      <c r="I78" s="92"/>
      <c r="J78" s="91">
        <f>J144</f>
        <v>0</v>
      </c>
    </row>
    <row r="79" spans="2:10" s="2" customFormat="1" ht="21.75" customHeight="1" x14ac:dyDescent="0.25">
      <c r="B79" s="74"/>
      <c r="J79" s="81"/>
    </row>
    <row r="80" spans="2:10" s="2" customFormat="1" ht="6.95" customHeight="1" x14ac:dyDescent="0.25">
      <c r="B80" s="74"/>
      <c r="J80" s="81"/>
    </row>
    <row r="81" spans="2:11" s="2" customFormat="1" ht="29.25" customHeight="1" x14ac:dyDescent="0.25">
      <c r="B81" s="74"/>
      <c r="C81" s="89" t="s">
        <v>139</v>
      </c>
      <c r="J81" s="88">
        <v>0</v>
      </c>
    </row>
    <row r="82" spans="2:11" s="2" customFormat="1" ht="18" customHeight="1" x14ac:dyDescent="0.25">
      <c r="B82" s="74"/>
      <c r="J82" s="81"/>
    </row>
    <row r="83" spans="2:11" s="2" customFormat="1" ht="29.25" customHeight="1" x14ac:dyDescent="0.25">
      <c r="B83" s="74"/>
      <c r="C83" s="6" t="s">
        <v>0</v>
      </c>
      <c r="D83" s="5"/>
      <c r="E83" s="5"/>
      <c r="F83" s="5"/>
      <c r="G83" s="5"/>
      <c r="H83" s="5"/>
      <c r="I83" s="5"/>
      <c r="J83" s="87">
        <f>ROUND(J61+J81,2)</f>
        <v>0</v>
      </c>
      <c r="K83" s="5"/>
    </row>
    <row r="84" spans="2:11" s="2" customFormat="1" ht="6.95" customHeight="1" x14ac:dyDescent="0.25">
      <c r="B84" s="48"/>
      <c r="C84" s="47"/>
      <c r="D84" s="47"/>
      <c r="E84" s="47"/>
      <c r="F84" s="47"/>
      <c r="G84" s="47"/>
      <c r="H84" s="47"/>
      <c r="I84" s="47"/>
      <c r="J84" s="46"/>
      <c r="K84" s="3"/>
    </row>
    <row r="88" spans="2:11" s="2" customFormat="1" ht="6.95" customHeight="1" x14ac:dyDescent="0.25">
      <c r="B88" s="86"/>
      <c r="C88" s="85"/>
      <c r="D88" s="85"/>
      <c r="E88" s="85"/>
      <c r="F88" s="85"/>
      <c r="G88" s="85"/>
      <c r="H88" s="85"/>
      <c r="I88" s="85"/>
      <c r="J88" s="84"/>
      <c r="K88" s="27"/>
    </row>
    <row r="89" spans="2:11" s="2" customFormat="1" ht="24.95" customHeight="1" x14ac:dyDescent="0.25">
      <c r="B89" s="74"/>
      <c r="C89" s="26" t="s">
        <v>138</v>
      </c>
      <c r="J89" s="81"/>
    </row>
    <row r="90" spans="2:11" s="2" customFormat="1" ht="6.95" customHeight="1" x14ac:dyDescent="0.25">
      <c r="B90" s="74"/>
      <c r="J90" s="81"/>
    </row>
    <row r="91" spans="2:11" s="2" customFormat="1" ht="12" customHeight="1" x14ac:dyDescent="0.25">
      <c r="B91" s="74"/>
      <c r="C91" s="21" t="s">
        <v>48</v>
      </c>
      <c r="J91" s="81"/>
    </row>
    <row r="92" spans="2:11" s="2" customFormat="1" ht="16.5" customHeight="1" x14ac:dyDescent="0.25">
      <c r="B92" s="74"/>
      <c r="E92" s="284" t="str">
        <f>E7</f>
        <v>PP-SAKO Brno, a.s. - SSO Jedovnická 4</v>
      </c>
      <c r="F92" s="285"/>
      <c r="G92" s="285"/>
      <c r="H92" s="285"/>
      <c r="J92" s="81"/>
    </row>
    <row r="93" spans="2:11" s="2" customFormat="1" ht="12" customHeight="1" x14ac:dyDescent="0.25">
      <c r="B93" s="74"/>
      <c r="C93" s="21" t="s">
        <v>137</v>
      </c>
      <c r="J93" s="81"/>
    </row>
    <row r="94" spans="2:11" s="2" customFormat="1" ht="16.5" customHeight="1" x14ac:dyDescent="0.25">
      <c r="B94" s="74"/>
      <c r="E94" s="278" t="str">
        <f>E9</f>
        <v>SO 005b - Přípojka kanalizace splaškové</v>
      </c>
      <c r="F94" s="271"/>
      <c r="G94" s="271"/>
      <c r="H94" s="271"/>
      <c r="J94" s="81"/>
    </row>
    <row r="95" spans="2:11" s="2" customFormat="1" ht="6.95" customHeight="1" x14ac:dyDescent="0.25">
      <c r="B95" s="74"/>
      <c r="J95" s="81"/>
    </row>
    <row r="96" spans="2:11" s="2" customFormat="1" ht="12" customHeight="1" x14ac:dyDescent="0.25">
      <c r="B96" s="74"/>
      <c r="C96" s="21" t="s">
        <v>47</v>
      </c>
      <c r="F96" s="40" t="str">
        <f>F12</f>
        <v xml:space="preserve"> </v>
      </c>
      <c r="I96" s="21" t="s">
        <v>46</v>
      </c>
      <c r="J96" s="83">
        <f>IF(J12="","",J12)</f>
        <v>43901</v>
      </c>
    </row>
    <row r="97" spans="2:54" s="2" customFormat="1" ht="6.95" customHeight="1" x14ac:dyDescent="0.25">
      <c r="B97" s="74"/>
      <c r="J97" s="81"/>
    </row>
    <row r="98" spans="2:54" s="2" customFormat="1" ht="13.7" customHeight="1" x14ac:dyDescent="0.25">
      <c r="B98" s="74"/>
      <c r="C98" s="21" t="s">
        <v>45</v>
      </c>
      <c r="F98" s="40" t="str">
        <f>E15</f>
        <v xml:space="preserve"> </v>
      </c>
      <c r="I98" s="21" t="s">
        <v>44</v>
      </c>
      <c r="J98" s="82" t="str">
        <f>E21</f>
        <v xml:space="preserve"> </v>
      </c>
    </row>
    <row r="99" spans="2:54" s="2" customFormat="1" ht="13.7" customHeight="1" x14ac:dyDescent="0.25">
      <c r="B99" s="74"/>
      <c r="C99" s="21" t="s">
        <v>43</v>
      </c>
      <c r="F99" s="40" t="str">
        <f>IF(E18="","",E18)</f>
        <v xml:space="preserve"> </v>
      </c>
      <c r="I99" s="21" t="s">
        <v>42</v>
      </c>
      <c r="J99" s="82" t="str">
        <f>E24</f>
        <v xml:space="preserve"> </v>
      </c>
    </row>
    <row r="100" spans="2:54" s="2" customFormat="1" ht="10.35" customHeight="1" x14ac:dyDescent="0.25">
      <c r="B100" s="74"/>
      <c r="J100" s="81"/>
    </row>
    <row r="101" spans="2:54" s="75" customFormat="1" ht="29.25" customHeight="1" x14ac:dyDescent="0.25">
      <c r="B101" s="80"/>
      <c r="C101" s="79" t="s">
        <v>136</v>
      </c>
      <c r="D101" s="78" t="s">
        <v>37</v>
      </c>
      <c r="E101" s="78" t="s">
        <v>41</v>
      </c>
      <c r="F101" s="78" t="s">
        <v>40</v>
      </c>
      <c r="G101" s="78" t="s">
        <v>135</v>
      </c>
      <c r="H101" s="78" t="s">
        <v>134</v>
      </c>
      <c r="I101" s="78" t="s">
        <v>133</v>
      </c>
      <c r="J101" s="77" t="s">
        <v>132</v>
      </c>
      <c r="K101" s="76" t="s">
        <v>131</v>
      </c>
    </row>
    <row r="102" spans="2:54" s="2" customFormat="1" ht="22.9" customHeight="1" x14ac:dyDescent="0.25">
      <c r="B102" s="74"/>
      <c r="C102" s="9" t="s">
        <v>130</v>
      </c>
      <c r="J102" s="73">
        <f>J103</f>
        <v>0</v>
      </c>
      <c r="AI102" s="40"/>
      <c r="AJ102" s="40"/>
      <c r="AZ102" s="158"/>
    </row>
    <row r="103" spans="2:54" s="66" customFormat="1" ht="25.9" customHeight="1" x14ac:dyDescent="0.2">
      <c r="B103" s="70"/>
      <c r="D103" s="69" t="s">
        <v>110</v>
      </c>
      <c r="E103" s="72" t="s">
        <v>129</v>
      </c>
      <c r="F103" s="72" t="s">
        <v>128</v>
      </c>
      <c r="J103" s="71">
        <f>J104+J106+J108+J111+J113+J116+J119+J123+J125+J127+J131+J133+J136+J140+J142+J144</f>
        <v>0</v>
      </c>
      <c r="AG103" s="69"/>
      <c r="AI103" s="147"/>
      <c r="AJ103" s="147"/>
      <c r="AN103" s="69"/>
      <c r="AZ103" s="146"/>
    </row>
    <row r="104" spans="2:54" s="66" customFormat="1" ht="22.9" customHeight="1" x14ac:dyDescent="0.2">
      <c r="B104" s="70"/>
      <c r="D104" s="69" t="s">
        <v>110</v>
      </c>
      <c r="E104" s="68">
        <v>11</v>
      </c>
      <c r="F104" s="68" t="s">
        <v>250</v>
      </c>
      <c r="J104" s="67">
        <f>J105</f>
        <v>0</v>
      </c>
      <c r="AG104" s="69"/>
      <c r="AI104" s="147"/>
      <c r="AJ104" s="147"/>
      <c r="AN104" s="69"/>
      <c r="AZ104" s="146"/>
    </row>
    <row r="105" spans="2:54" s="2" customFormat="1" ht="16.5" customHeight="1" x14ac:dyDescent="0.25">
      <c r="B105" s="57"/>
      <c r="C105" s="56">
        <v>1</v>
      </c>
      <c r="D105" s="56" t="s">
        <v>78</v>
      </c>
      <c r="E105" s="55" t="s">
        <v>247</v>
      </c>
      <c r="F105" s="54" t="s">
        <v>246</v>
      </c>
      <c r="G105" s="53" t="s">
        <v>206</v>
      </c>
      <c r="H105" s="52">
        <v>40</v>
      </c>
      <c r="I105" s="51">
        <v>0</v>
      </c>
      <c r="J105" s="50">
        <f>ROUND(I105*H105,2)</f>
        <v>0</v>
      </c>
      <c r="K105" s="49" t="s">
        <v>148</v>
      </c>
      <c r="AG105" s="40"/>
      <c r="AI105" s="40"/>
      <c r="AJ105" s="40"/>
      <c r="AN105" s="40"/>
      <c r="AT105" s="134"/>
      <c r="AU105" s="134"/>
      <c r="AV105" s="134"/>
      <c r="AW105" s="134"/>
      <c r="AX105" s="134"/>
      <c r="AY105" s="40"/>
      <c r="AZ105" s="134"/>
      <c r="BA105" s="40"/>
      <c r="BB105" s="40"/>
    </row>
    <row r="106" spans="2:54" s="66" customFormat="1" ht="22.9" customHeight="1" x14ac:dyDescent="0.2">
      <c r="B106" s="70"/>
      <c r="D106" s="69" t="s">
        <v>110</v>
      </c>
      <c r="E106" s="68">
        <v>13</v>
      </c>
      <c r="F106" s="68" t="s">
        <v>1583</v>
      </c>
      <c r="J106" s="67">
        <f>J107</f>
        <v>0</v>
      </c>
      <c r="AG106" s="69"/>
      <c r="AI106" s="147"/>
      <c r="AJ106" s="147"/>
      <c r="AN106" s="69"/>
      <c r="AZ106" s="146"/>
    </row>
    <row r="107" spans="2:54" s="2" customFormat="1" ht="16.5" customHeight="1" x14ac:dyDescent="0.25">
      <c r="B107" s="57"/>
      <c r="C107" s="56">
        <v>2</v>
      </c>
      <c r="D107" s="56" t="s">
        <v>78</v>
      </c>
      <c r="E107" s="55" t="s">
        <v>1698</v>
      </c>
      <c r="F107" s="54" t="s">
        <v>1697</v>
      </c>
      <c r="G107" s="53" t="s">
        <v>223</v>
      </c>
      <c r="H107" s="52">
        <v>61.32</v>
      </c>
      <c r="I107" s="51">
        <v>0</v>
      </c>
      <c r="J107" s="50">
        <f>ROUND(I107*H107,2)</f>
        <v>0</v>
      </c>
      <c r="K107" s="49" t="s">
        <v>148</v>
      </c>
      <c r="AG107" s="40"/>
      <c r="AI107" s="40"/>
      <c r="AJ107" s="40"/>
      <c r="AN107" s="40"/>
      <c r="AT107" s="134"/>
      <c r="AU107" s="134"/>
      <c r="AV107" s="134"/>
      <c r="AW107" s="134"/>
      <c r="AX107" s="134"/>
      <c r="AY107" s="40"/>
      <c r="AZ107" s="134"/>
      <c r="BA107" s="40"/>
      <c r="BB107" s="40"/>
    </row>
    <row r="108" spans="2:54" s="66" customFormat="1" ht="22.9" customHeight="1" x14ac:dyDescent="0.2">
      <c r="B108" s="70"/>
      <c r="D108" s="69" t="s">
        <v>110</v>
      </c>
      <c r="E108" s="68">
        <v>15</v>
      </c>
      <c r="F108" s="68" t="s">
        <v>1572</v>
      </c>
      <c r="J108" s="67">
        <f>J109+J110</f>
        <v>0</v>
      </c>
      <c r="AG108" s="69"/>
      <c r="AI108" s="147"/>
      <c r="AJ108" s="147"/>
      <c r="AN108" s="69"/>
      <c r="AZ108" s="146"/>
    </row>
    <row r="109" spans="2:54" s="2" customFormat="1" ht="16.5" customHeight="1" x14ac:dyDescent="0.25">
      <c r="B109" s="57"/>
      <c r="C109" s="56">
        <v>3</v>
      </c>
      <c r="D109" s="56" t="s">
        <v>78</v>
      </c>
      <c r="E109" s="55" t="s">
        <v>1742</v>
      </c>
      <c r="F109" s="54" t="s">
        <v>1741</v>
      </c>
      <c r="G109" s="53" t="s">
        <v>206</v>
      </c>
      <c r="H109" s="52">
        <v>116.8</v>
      </c>
      <c r="I109" s="51">
        <v>0</v>
      </c>
      <c r="J109" s="50">
        <f>ROUND(I109*H109,2)</f>
        <v>0</v>
      </c>
      <c r="K109" s="49" t="s">
        <v>74</v>
      </c>
      <c r="AG109" s="40"/>
      <c r="AI109" s="40"/>
      <c r="AJ109" s="40"/>
      <c r="AN109" s="40"/>
      <c r="AT109" s="134"/>
      <c r="AU109" s="134"/>
      <c r="AV109" s="134"/>
      <c r="AW109" s="134"/>
      <c r="AX109" s="134"/>
      <c r="AY109" s="40"/>
      <c r="AZ109" s="134"/>
      <c r="BA109" s="40"/>
      <c r="BB109" s="40"/>
    </row>
    <row r="110" spans="2:54" s="2" customFormat="1" ht="16.5" customHeight="1" x14ac:dyDescent="0.25">
      <c r="B110" s="57"/>
      <c r="C110" s="56">
        <v>4</v>
      </c>
      <c r="D110" s="56" t="s">
        <v>78</v>
      </c>
      <c r="E110" s="55" t="s">
        <v>1740</v>
      </c>
      <c r="F110" s="54" t="s">
        <v>1739</v>
      </c>
      <c r="G110" s="53" t="s">
        <v>206</v>
      </c>
      <c r="H110" s="52">
        <v>116.8</v>
      </c>
      <c r="I110" s="51">
        <v>0</v>
      </c>
      <c r="J110" s="50">
        <f>ROUND(I110*H110,2)</f>
        <v>0</v>
      </c>
      <c r="K110" s="49" t="s">
        <v>74</v>
      </c>
      <c r="AG110" s="40"/>
      <c r="AI110" s="40"/>
      <c r="AJ110" s="40"/>
      <c r="AN110" s="40"/>
      <c r="AT110" s="134"/>
      <c r="AU110" s="134"/>
      <c r="AV110" s="134"/>
      <c r="AW110" s="134"/>
      <c r="AX110" s="134"/>
      <c r="AY110" s="40"/>
      <c r="AZ110" s="134"/>
      <c r="BA110" s="40"/>
      <c r="BB110" s="40"/>
    </row>
    <row r="111" spans="2:54" s="66" customFormat="1" ht="22.9" customHeight="1" x14ac:dyDescent="0.2">
      <c r="B111" s="70"/>
      <c r="D111" s="69" t="s">
        <v>110</v>
      </c>
      <c r="E111" s="68">
        <v>16</v>
      </c>
      <c r="F111" s="68" t="s">
        <v>1567</v>
      </c>
      <c r="J111" s="67">
        <f>J112</f>
        <v>0</v>
      </c>
      <c r="AG111" s="69"/>
      <c r="AI111" s="147"/>
      <c r="AJ111" s="147"/>
      <c r="AN111" s="69"/>
      <c r="AZ111" s="146"/>
    </row>
    <row r="112" spans="2:54" s="2" customFormat="1" ht="16.5" customHeight="1" x14ac:dyDescent="0.25">
      <c r="B112" s="57"/>
      <c r="C112" s="56">
        <v>5</v>
      </c>
      <c r="D112" s="56" t="s">
        <v>78</v>
      </c>
      <c r="E112" s="55" t="s">
        <v>1566</v>
      </c>
      <c r="F112" s="54" t="s">
        <v>1565</v>
      </c>
      <c r="G112" s="53" t="s">
        <v>223</v>
      </c>
      <c r="H112" s="52">
        <v>61.32</v>
      </c>
      <c r="I112" s="51">
        <v>0</v>
      </c>
      <c r="J112" s="50">
        <f>ROUND(I112*H112,2)</f>
        <v>0</v>
      </c>
      <c r="K112" s="49" t="s">
        <v>148</v>
      </c>
      <c r="AG112" s="40"/>
      <c r="AI112" s="40"/>
      <c r="AJ112" s="40"/>
      <c r="AN112" s="40"/>
      <c r="AT112" s="134"/>
      <c r="AU112" s="134"/>
      <c r="AV112" s="134"/>
      <c r="AW112" s="134"/>
      <c r="AX112" s="134"/>
      <c r="AY112" s="40"/>
      <c r="AZ112" s="134"/>
      <c r="BA112" s="40"/>
      <c r="BB112" s="40"/>
    </row>
    <row r="113" spans="2:54" s="66" customFormat="1" ht="22.9" customHeight="1" x14ac:dyDescent="0.2">
      <c r="B113" s="70"/>
      <c r="D113" s="69" t="s">
        <v>110</v>
      </c>
      <c r="E113" s="68">
        <v>17</v>
      </c>
      <c r="F113" s="68" t="s">
        <v>236</v>
      </c>
      <c r="J113" s="67">
        <f>J114+J115</f>
        <v>0</v>
      </c>
      <c r="AG113" s="69"/>
      <c r="AI113" s="147"/>
      <c r="AJ113" s="147"/>
      <c r="AN113" s="69"/>
      <c r="AZ113" s="146"/>
    </row>
    <row r="114" spans="2:54" s="2" customFormat="1" ht="16.5" customHeight="1" x14ac:dyDescent="0.25">
      <c r="B114" s="57"/>
      <c r="C114" s="56">
        <v>6</v>
      </c>
      <c r="D114" s="56" t="s">
        <v>78</v>
      </c>
      <c r="E114" s="55" t="s">
        <v>1564</v>
      </c>
      <c r="F114" s="54" t="s">
        <v>1563</v>
      </c>
      <c r="G114" s="53" t="s">
        <v>223</v>
      </c>
      <c r="H114" s="52">
        <v>5.6898200000000001</v>
      </c>
      <c r="I114" s="51">
        <v>0</v>
      </c>
      <c r="J114" s="50">
        <f>ROUND(I114*H114,2)</f>
        <v>0</v>
      </c>
      <c r="K114" s="49" t="s">
        <v>148</v>
      </c>
      <c r="AG114" s="40"/>
      <c r="AI114" s="40"/>
      <c r="AJ114" s="40"/>
      <c r="AN114" s="40"/>
      <c r="AT114" s="134"/>
      <c r="AU114" s="134"/>
      <c r="AV114" s="134"/>
      <c r="AW114" s="134"/>
      <c r="AX114" s="134"/>
      <c r="AY114" s="40"/>
      <c r="AZ114" s="134"/>
      <c r="BA114" s="40"/>
      <c r="BB114" s="40"/>
    </row>
    <row r="115" spans="2:54" s="2" customFormat="1" ht="16.5" customHeight="1" x14ac:dyDescent="0.25">
      <c r="B115" s="57"/>
      <c r="C115" s="56">
        <v>7</v>
      </c>
      <c r="D115" s="56" t="s">
        <v>78</v>
      </c>
      <c r="E115" s="55" t="s">
        <v>1562</v>
      </c>
      <c r="F115" s="54" t="s">
        <v>1561</v>
      </c>
      <c r="G115" s="53" t="s">
        <v>223</v>
      </c>
      <c r="H115" s="52">
        <v>55.630180000000003</v>
      </c>
      <c r="I115" s="51">
        <v>0</v>
      </c>
      <c r="J115" s="50">
        <f>ROUND(I115*H115,2)</f>
        <v>0</v>
      </c>
      <c r="K115" s="49" t="s">
        <v>148</v>
      </c>
      <c r="AG115" s="40"/>
      <c r="AI115" s="40"/>
      <c r="AJ115" s="40"/>
      <c r="AN115" s="40"/>
      <c r="AT115" s="134"/>
      <c r="AU115" s="134"/>
      <c r="AV115" s="134"/>
      <c r="AW115" s="134"/>
      <c r="AX115" s="134"/>
      <c r="AY115" s="40"/>
      <c r="AZ115" s="134"/>
      <c r="BA115" s="40"/>
      <c r="BB115" s="40"/>
    </row>
    <row r="116" spans="2:54" s="66" customFormat="1" ht="22.9" customHeight="1" x14ac:dyDescent="0.2">
      <c r="B116" s="70"/>
      <c r="D116" s="69" t="s">
        <v>110</v>
      </c>
      <c r="E116" s="68">
        <v>45</v>
      </c>
      <c r="F116" s="68" t="s">
        <v>1677</v>
      </c>
      <c r="J116" s="67">
        <f>J117+J118</f>
        <v>0</v>
      </c>
      <c r="AG116" s="69"/>
      <c r="AI116" s="147"/>
      <c r="AJ116" s="147"/>
      <c r="AN116" s="69"/>
      <c r="AZ116" s="146"/>
    </row>
    <row r="117" spans="2:54" s="2" customFormat="1" ht="16.5" customHeight="1" x14ac:dyDescent="0.25">
      <c r="B117" s="57"/>
      <c r="C117" s="56">
        <v>8</v>
      </c>
      <c r="D117" s="56" t="s">
        <v>78</v>
      </c>
      <c r="E117" s="55" t="s">
        <v>1544</v>
      </c>
      <c r="F117" s="54" t="s">
        <v>1545</v>
      </c>
      <c r="G117" s="53" t="s">
        <v>223</v>
      </c>
      <c r="H117" s="52">
        <v>0.65</v>
      </c>
      <c r="I117" s="51">
        <v>0</v>
      </c>
      <c r="J117" s="50">
        <f>ROUND(I117*H117,2)</f>
        <v>0</v>
      </c>
      <c r="K117" s="49" t="s">
        <v>148</v>
      </c>
      <c r="AG117" s="40"/>
      <c r="AI117" s="40"/>
      <c r="AJ117" s="40"/>
      <c r="AN117" s="40"/>
      <c r="AT117" s="134"/>
      <c r="AU117" s="134"/>
      <c r="AV117" s="134"/>
      <c r="AW117" s="134"/>
      <c r="AX117" s="134"/>
      <c r="AY117" s="40"/>
      <c r="AZ117" s="134"/>
      <c r="BA117" s="40"/>
      <c r="BB117" s="40"/>
    </row>
    <row r="118" spans="2:54" s="2" customFormat="1" ht="16.5" customHeight="1" x14ac:dyDescent="0.25">
      <c r="B118" s="57"/>
      <c r="C118" s="56">
        <v>9</v>
      </c>
      <c r="D118" s="56" t="s">
        <v>78</v>
      </c>
      <c r="E118" s="55" t="s">
        <v>1544</v>
      </c>
      <c r="F118" s="54" t="s">
        <v>1543</v>
      </c>
      <c r="G118" s="53" t="s">
        <v>223</v>
      </c>
      <c r="H118" s="52">
        <v>3.25</v>
      </c>
      <c r="I118" s="51">
        <v>0</v>
      </c>
      <c r="J118" s="50">
        <f>ROUND(I118*H118,2)</f>
        <v>0</v>
      </c>
      <c r="K118" s="49" t="s">
        <v>148</v>
      </c>
      <c r="AG118" s="40"/>
      <c r="AI118" s="40"/>
      <c r="AJ118" s="40"/>
      <c r="AN118" s="40"/>
      <c r="AT118" s="134"/>
      <c r="AU118" s="134"/>
      <c r="AV118" s="134"/>
      <c r="AW118" s="134"/>
      <c r="AX118" s="134"/>
      <c r="AY118" s="40"/>
      <c r="AZ118" s="134"/>
      <c r="BA118" s="40"/>
      <c r="BB118" s="40"/>
    </row>
    <row r="119" spans="2:54" s="66" customFormat="1" ht="22.9" customHeight="1" x14ac:dyDescent="0.2">
      <c r="B119" s="70"/>
      <c r="D119" s="69" t="s">
        <v>110</v>
      </c>
      <c r="E119" s="68">
        <v>56</v>
      </c>
      <c r="F119" s="68" t="s">
        <v>228</v>
      </c>
      <c r="J119" s="67">
        <f>J120+J121+J122</f>
        <v>0</v>
      </c>
      <c r="AG119" s="69"/>
      <c r="AI119" s="147"/>
      <c r="AJ119" s="147"/>
      <c r="AN119" s="69"/>
      <c r="AZ119" s="146"/>
    </row>
    <row r="120" spans="2:54" s="2" customFormat="1" ht="16.5" customHeight="1" x14ac:dyDescent="0.25">
      <c r="B120" s="57"/>
      <c r="C120" s="56">
        <v>10</v>
      </c>
      <c r="D120" s="56" t="s">
        <v>78</v>
      </c>
      <c r="E120" s="55" t="s">
        <v>225</v>
      </c>
      <c r="F120" s="54" t="s">
        <v>224</v>
      </c>
      <c r="G120" s="53" t="s">
        <v>223</v>
      </c>
      <c r="H120" s="52">
        <v>2</v>
      </c>
      <c r="I120" s="51">
        <v>0</v>
      </c>
      <c r="J120" s="50">
        <f>ROUND(I120*H120,2)</f>
        <v>0</v>
      </c>
      <c r="K120" s="49" t="s">
        <v>148</v>
      </c>
      <c r="AG120" s="40"/>
      <c r="AI120" s="40"/>
      <c r="AJ120" s="40"/>
      <c r="AN120" s="40"/>
      <c r="AT120" s="134"/>
      <c r="AU120" s="134"/>
      <c r="AV120" s="134"/>
      <c r="AW120" s="134"/>
      <c r="AX120" s="134"/>
      <c r="AY120" s="40"/>
      <c r="AZ120" s="134"/>
      <c r="BA120" s="40"/>
      <c r="BB120" s="40"/>
    </row>
    <row r="121" spans="2:54" s="2" customFormat="1" ht="16.5" customHeight="1" x14ac:dyDescent="0.25">
      <c r="B121" s="57"/>
      <c r="C121" s="56">
        <v>11</v>
      </c>
      <c r="D121" s="56" t="s">
        <v>78</v>
      </c>
      <c r="E121" s="55" t="s">
        <v>222</v>
      </c>
      <c r="F121" s="54" t="s">
        <v>1738</v>
      </c>
      <c r="G121" s="53" t="s">
        <v>206</v>
      </c>
      <c r="H121" s="52">
        <v>13.5</v>
      </c>
      <c r="I121" s="51">
        <v>0</v>
      </c>
      <c r="J121" s="50">
        <f>ROUND(I121*H121,2)</f>
        <v>0</v>
      </c>
      <c r="K121" s="49" t="s">
        <v>148</v>
      </c>
      <c r="AG121" s="40"/>
      <c r="AI121" s="40"/>
      <c r="AJ121" s="40"/>
      <c r="AN121" s="40"/>
      <c r="AT121" s="134"/>
      <c r="AU121" s="134"/>
      <c r="AV121" s="134"/>
      <c r="AW121" s="134"/>
      <c r="AX121" s="134"/>
      <c r="AY121" s="40"/>
      <c r="AZ121" s="134"/>
      <c r="BA121" s="40"/>
      <c r="BB121" s="40"/>
    </row>
    <row r="122" spans="2:54" s="2" customFormat="1" ht="16.5" customHeight="1" x14ac:dyDescent="0.25">
      <c r="B122" s="57"/>
      <c r="C122" s="56">
        <v>12</v>
      </c>
      <c r="D122" s="56" t="s">
        <v>78</v>
      </c>
      <c r="E122" s="55" t="s">
        <v>220</v>
      </c>
      <c r="F122" s="54" t="s">
        <v>219</v>
      </c>
      <c r="G122" s="53" t="s">
        <v>206</v>
      </c>
      <c r="H122" s="52">
        <v>13.5</v>
      </c>
      <c r="I122" s="51">
        <v>0</v>
      </c>
      <c r="J122" s="50">
        <f>ROUND(I122*H122,2)</f>
        <v>0</v>
      </c>
      <c r="K122" s="49" t="s">
        <v>74</v>
      </c>
      <c r="AG122" s="40"/>
      <c r="AI122" s="40"/>
      <c r="AJ122" s="40"/>
      <c r="AN122" s="40"/>
      <c r="AT122" s="134"/>
      <c r="AU122" s="134"/>
      <c r="AV122" s="134"/>
      <c r="AW122" s="134"/>
      <c r="AX122" s="134"/>
      <c r="AY122" s="40"/>
      <c r="AZ122" s="134"/>
      <c r="BA122" s="40"/>
      <c r="BB122" s="40"/>
    </row>
    <row r="123" spans="2:54" s="66" customFormat="1" ht="22.9" customHeight="1" x14ac:dyDescent="0.2">
      <c r="B123" s="70"/>
      <c r="D123" s="69" t="s">
        <v>110</v>
      </c>
      <c r="E123" s="68">
        <v>58</v>
      </c>
      <c r="F123" s="68" t="s">
        <v>214</v>
      </c>
      <c r="J123" s="67">
        <f>J124</f>
        <v>0</v>
      </c>
      <c r="AG123" s="69"/>
      <c r="AI123" s="147"/>
      <c r="AJ123" s="147"/>
      <c r="AN123" s="69"/>
      <c r="AZ123" s="146"/>
    </row>
    <row r="124" spans="2:54" s="2" customFormat="1" ht="16.5" customHeight="1" x14ac:dyDescent="0.25">
      <c r="B124" s="57"/>
      <c r="C124" s="56">
        <v>13</v>
      </c>
      <c r="D124" s="56" t="s">
        <v>78</v>
      </c>
      <c r="E124" s="55" t="s">
        <v>213</v>
      </c>
      <c r="F124" s="54" t="s">
        <v>1737</v>
      </c>
      <c r="G124" s="53" t="s">
        <v>206</v>
      </c>
      <c r="H124" s="52">
        <v>13.5</v>
      </c>
      <c r="I124" s="51">
        <v>0</v>
      </c>
      <c r="J124" s="50">
        <f>ROUND(I124*H124,2)</f>
        <v>0</v>
      </c>
      <c r="K124" s="49" t="s">
        <v>148</v>
      </c>
      <c r="AG124" s="40"/>
      <c r="AI124" s="40"/>
      <c r="AJ124" s="40"/>
      <c r="AN124" s="40"/>
      <c r="AT124" s="134"/>
      <c r="AU124" s="134"/>
      <c r="AV124" s="134"/>
      <c r="AW124" s="134"/>
      <c r="AX124" s="134"/>
      <c r="AY124" s="40"/>
      <c r="AZ124" s="134"/>
      <c r="BA124" s="40"/>
      <c r="BB124" s="40"/>
    </row>
    <row r="125" spans="2:54" s="66" customFormat="1" ht="22.9" customHeight="1" x14ac:dyDescent="0.2">
      <c r="B125" s="70"/>
      <c r="D125" s="69" t="s">
        <v>110</v>
      </c>
      <c r="E125" s="68">
        <v>63</v>
      </c>
      <c r="F125" s="68" t="s">
        <v>1672</v>
      </c>
      <c r="J125" s="67">
        <f>J126</f>
        <v>0</v>
      </c>
      <c r="AG125" s="69"/>
      <c r="AI125" s="147"/>
      <c r="AJ125" s="147"/>
      <c r="AN125" s="69"/>
      <c r="AZ125" s="146"/>
    </row>
    <row r="126" spans="2:54" s="2" customFormat="1" ht="16.5" customHeight="1" x14ac:dyDescent="0.25">
      <c r="B126" s="57"/>
      <c r="C126" s="56">
        <v>14</v>
      </c>
      <c r="D126" s="56" t="s">
        <v>78</v>
      </c>
      <c r="E126" s="55" t="s">
        <v>1671</v>
      </c>
      <c r="F126" s="54" t="s">
        <v>1670</v>
      </c>
      <c r="G126" s="53" t="s">
        <v>206</v>
      </c>
      <c r="H126" s="52">
        <v>1</v>
      </c>
      <c r="I126" s="51">
        <v>0</v>
      </c>
      <c r="J126" s="50">
        <f>ROUND(I126*H126,2)</f>
        <v>0</v>
      </c>
      <c r="K126" s="49" t="s">
        <v>148</v>
      </c>
      <c r="AG126" s="40"/>
      <c r="AI126" s="40"/>
      <c r="AJ126" s="40"/>
      <c r="AN126" s="40"/>
      <c r="AT126" s="134"/>
      <c r="AU126" s="134"/>
      <c r="AV126" s="134"/>
      <c r="AW126" s="134"/>
      <c r="AX126" s="134"/>
      <c r="AY126" s="40"/>
      <c r="AZ126" s="134"/>
      <c r="BA126" s="40"/>
      <c r="BB126" s="40"/>
    </row>
    <row r="127" spans="2:54" s="66" customFormat="1" ht="22.9" customHeight="1" x14ac:dyDescent="0.2">
      <c r="B127" s="70"/>
      <c r="D127" s="69" t="s">
        <v>110</v>
      </c>
      <c r="E127" s="68">
        <v>87</v>
      </c>
      <c r="F127" s="68" t="s">
        <v>1669</v>
      </c>
      <c r="J127" s="67">
        <f>J128+J129+J130</f>
        <v>0</v>
      </c>
      <c r="AG127" s="69"/>
      <c r="AI127" s="147"/>
      <c r="AJ127" s="147"/>
      <c r="AN127" s="69"/>
      <c r="AZ127" s="146"/>
    </row>
    <row r="128" spans="2:54" s="2" customFormat="1" ht="16.5" customHeight="1" x14ac:dyDescent="0.25">
      <c r="B128" s="57"/>
      <c r="C128" s="56">
        <v>15</v>
      </c>
      <c r="D128" s="56" t="s">
        <v>78</v>
      </c>
      <c r="E128" s="55" t="s">
        <v>1736</v>
      </c>
      <c r="F128" s="54" t="s">
        <v>1735</v>
      </c>
      <c r="G128" s="53" t="s">
        <v>201</v>
      </c>
      <c r="H128" s="52">
        <v>6.4</v>
      </c>
      <c r="I128" s="51">
        <v>0</v>
      </c>
      <c r="J128" s="50">
        <f>ROUND(I128*H128,2)</f>
        <v>0</v>
      </c>
      <c r="K128" s="49" t="s">
        <v>148</v>
      </c>
      <c r="AG128" s="40"/>
      <c r="AI128" s="40"/>
      <c r="AJ128" s="40"/>
      <c r="AN128" s="40"/>
      <c r="AT128" s="134"/>
      <c r="AU128" s="134"/>
      <c r="AV128" s="134"/>
      <c r="AW128" s="134"/>
      <c r="AX128" s="134"/>
      <c r="AY128" s="40"/>
      <c r="AZ128" s="134"/>
      <c r="BA128" s="40"/>
      <c r="BB128" s="40"/>
    </row>
    <row r="129" spans="2:54" s="2" customFormat="1" ht="16.5" customHeight="1" x14ac:dyDescent="0.25">
      <c r="B129" s="57"/>
      <c r="C129" s="56">
        <v>16</v>
      </c>
      <c r="D129" s="56" t="s">
        <v>78</v>
      </c>
      <c r="E129" s="55" t="s">
        <v>1734</v>
      </c>
      <c r="F129" s="54" t="s">
        <v>1733</v>
      </c>
      <c r="G129" s="53" t="s">
        <v>348</v>
      </c>
      <c r="H129" s="52">
        <v>5</v>
      </c>
      <c r="I129" s="51">
        <v>0</v>
      </c>
      <c r="J129" s="50">
        <f>ROUND(I129*H129,2)</f>
        <v>0</v>
      </c>
      <c r="K129" s="49" t="s">
        <v>148</v>
      </c>
      <c r="AG129" s="40"/>
      <c r="AI129" s="40"/>
      <c r="AJ129" s="40"/>
      <c r="AN129" s="40"/>
      <c r="AT129" s="134"/>
      <c r="AU129" s="134"/>
      <c r="AV129" s="134"/>
      <c r="AW129" s="134"/>
      <c r="AX129" s="134"/>
      <c r="AY129" s="40"/>
      <c r="AZ129" s="134"/>
      <c r="BA129" s="40"/>
      <c r="BB129" s="40"/>
    </row>
    <row r="130" spans="2:54" s="2" customFormat="1" ht="16.5" customHeight="1" x14ac:dyDescent="0.25">
      <c r="B130" s="57"/>
      <c r="C130" s="56">
        <v>17</v>
      </c>
      <c r="D130" s="56" t="s">
        <v>78</v>
      </c>
      <c r="E130" s="55" t="s">
        <v>1732</v>
      </c>
      <c r="F130" s="54" t="s">
        <v>1731</v>
      </c>
      <c r="G130" s="53" t="s">
        <v>348</v>
      </c>
      <c r="H130" s="52">
        <v>3</v>
      </c>
      <c r="I130" s="51">
        <v>0</v>
      </c>
      <c r="J130" s="50">
        <f>ROUND(I130*H130,2)</f>
        <v>0</v>
      </c>
      <c r="K130" s="49" t="s">
        <v>74</v>
      </c>
      <c r="AG130" s="40"/>
      <c r="AI130" s="40"/>
      <c r="AJ130" s="40"/>
      <c r="AN130" s="40"/>
      <c r="AT130" s="134"/>
      <c r="AU130" s="134"/>
      <c r="AV130" s="134"/>
      <c r="AW130" s="134"/>
      <c r="AX130" s="134"/>
      <c r="AY130" s="40"/>
      <c r="AZ130" s="134"/>
      <c r="BA130" s="40"/>
      <c r="BB130" s="40"/>
    </row>
    <row r="131" spans="2:54" s="66" customFormat="1" ht="22.9" customHeight="1" x14ac:dyDescent="0.2">
      <c r="B131" s="70"/>
      <c r="D131" s="69" t="s">
        <v>110</v>
      </c>
      <c r="E131" s="68">
        <v>89</v>
      </c>
      <c r="F131" s="68" t="s">
        <v>1527</v>
      </c>
      <c r="J131" s="67">
        <f>J132</f>
        <v>0</v>
      </c>
      <c r="AG131" s="69"/>
      <c r="AI131" s="147"/>
      <c r="AJ131" s="147"/>
      <c r="AN131" s="69"/>
      <c r="AZ131" s="146"/>
    </row>
    <row r="132" spans="2:54" s="2" customFormat="1" ht="16.5" customHeight="1" x14ac:dyDescent="0.25">
      <c r="B132" s="57"/>
      <c r="C132" s="56">
        <v>18</v>
      </c>
      <c r="D132" s="56" t="s">
        <v>78</v>
      </c>
      <c r="E132" s="55" t="s">
        <v>1730</v>
      </c>
      <c r="F132" s="54" t="s">
        <v>1729</v>
      </c>
      <c r="G132" s="53" t="s">
        <v>348</v>
      </c>
      <c r="H132" s="52">
        <v>1</v>
      </c>
      <c r="I132" s="51">
        <v>0</v>
      </c>
      <c r="J132" s="50">
        <f>ROUND(I132*H132,2)</f>
        <v>0</v>
      </c>
      <c r="K132" s="49" t="s">
        <v>148</v>
      </c>
      <c r="AG132" s="40"/>
      <c r="AI132" s="40"/>
      <c r="AJ132" s="40"/>
      <c r="AN132" s="40"/>
      <c r="AT132" s="134"/>
      <c r="AU132" s="134"/>
      <c r="AV132" s="134"/>
      <c r="AW132" s="134"/>
      <c r="AX132" s="134"/>
      <c r="AY132" s="40"/>
      <c r="AZ132" s="134"/>
      <c r="BA132" s="40"/>
      <c r="BB132" s="40"/>
    </row>
    <row r="133" spans="2:54" s="66" customFormat="1" ht="22.9" customHeight="1" x14ac:dyDescent="0.2">
      <c r="B133" s="70"/>
      <c r="D133" s="69" t="s">
        <v>110</v>
      </c>
      <c r="E133" s="68">
        <v>91</v>
      </c>
      <c r="F133" s="68" t="s">
        <v>211</v>
      </c>
      <c r="J133" s="67">
        <f>J134+J135</f>
        <v>0</v>
      </c>
      <c r="AG133" s="69"/>
      <c r="AI133" s="147"/>
      <c r="AJ133" s="147"/>
      <c r="AN133" s="69"/>
      <c r="AZ133" s="146"/>
    </row>
    <row r="134" spans="2:54" s="2" customFormat="1" ht="16.5" customHeight="1" x14ac:dyDescent="0.25">
      <c r="B134" s="57"/>
      <c r="C134" s="56">
        <v>19</v>
      </c>
      <c r="D134" s="56" t="s">
        <v>78</v>
      </c>
      <c r="E134" s="55" t="s">
        <v>208</v>
      </c>
      <c r="F134" s="54" t="s">
        <v>207</v>
      </c>
      <c r="G134" s="53" t="s">
        <v>206</v>
      </c>
      <c r="H134" s="52">
        <v>13.5</v>
      </c>
      <c r="I134" s="51">
        <v>0</v>
      </c>
      <c r="J134" s="50">
        <f>ROUND(I134*H134,2)</f>
        <v>0</v>
      </c>
      <c r="K134" s="49" t="s">
        <v>148</v>
      </c>
      <c r="AG134" s="40"/>
      <c r="AI134" s="40"/>
      <c r="AJ134" s="40"/>
      <c r="AN134" s="40"/>
      <c r="AT134" s="134"/>
      <c r="AU134" s="134"/>
      <c r="AV134" s="134"/>
      <c r="AW134" s="134"/>
      <c r="AX134" s="134"/>
      <c r="AY134" s="40"/>
      <c r="AZ134" s="134"/>
      <c r="BA134" s="40"/>
      <c r="BB134" s="40"/>
    </row>
    <row r="135" spans="2:54" s="2" customFormat="1" ht="16.5" customHeight="1" x14ac:dyDescent="0.25">
      <c r="B135" s="57"/>
      <c r="C135" s="56">
        <v>20</v>
      </c>
      <c r="D135" s="56" t="s">
        <v>78</v>
      </c>
      <c r="E135" s="55" t="s">
        <v>200</v>
      </c>
      <c r="F135" s="54" t="s">
        <v>199</v>
      </c>
      <c r="G135" s="53" t="s">
        <v>164</v>
      </c>
      <c r="H135" s="52">
        <v>6.2370000000000002E-2</v>
      </c>
      <c r="I135" s="51">
        <v>0</v>
      </c>
      <c r="J135" s="50">
        <f>ROUND(I135*H135,2)</f>
        <v>0</v>
      </c>
      <c r="K135" s="247" t="s">
        <v>74</v>
      </c>
      <c r="AG135" s="40"/>
      <c r="AI135" s="40"/>
      <c r="AJ135" s="40"/>
      <c r="AN135" s="40"/>
      <c r="AT135" s="134"/>
      <c r="AU135" s="134"/>
      <c r="AV135" s="134"/>
      <c r="AW135" s="134"/>
      <c r="AX135" s="134"/>
      <c r="AY135" s="40"/>
      <c r="AZ135" s="134"/>
      <c r="BA135" s="40"/>
      <c r="BB135" s="40"/>
    </row>
    <row r="136" spans="2:54" s="66" customFormat="1" ht="22.9" customHeight="1" x14ac:dyDescent="0.2">
      <c r="B136" s="70"/>
      <c r="D136" s="69" t="s">
        <v>110</v>
      </c>
      <c r="E136" s="68">
        <v>97</v>
      </c>
      <c r="F136" s="68" t="s">
        <v>198</v>
      </c>
      <c r="J136" s="67">
        <f>J137+J138+J139</f>
        <v>0</v>
      </c>
      <c r="AG136" s="69"/>
      <c r="AI136" s="147"/>
      <c r="AJ136" s="147"/>
      <c r="AN136" s="69"/>
      <c r="AZ136" s="146"/>
    </row>
    <row r="137" spans="2:54" s="2" customFormat="1" ht="16.5" customHeight="1" x14ac:dyDescent="0.25">
      <c r="B137" s="57"/>
      <c r="C137" s="56">
        <v>21</v>
      </c>
      <c r="D137" s="56" t="s">
        <v>78</v>
      </c>
      <c r="E137" s="55" t="s">
        <v>1728</v>
      </c>
      <c r="F137" s="54" t="s">
        <v>1727</v>
      </c>
      <c r="G137" s="53" t="s">
        <v>201</v>
      </c>
      <c r="H137" s="52">
        <v>0.35</v>
      </c>
      <c r="I137" s="51">
        <v>0</v>
      </c>
      <c r="J137" s="50">
        <f>ROUND(I137*H137,2)</f>
        <v>0</v>
      </c>
      <c r="K137" s="49" t="s">
        <v>148</v>
      </c>
      <c r="AG137" s="40"/>
      <c r="AI137" s="40"/>
      <c r="AJ137" s="40"/>
      <c r="AN137" s="40"/>
      <c r="AT137" s="134"/>
      <c r="AU137" s="134"/>
      <c r="AV137" s="134"/>
      <c r="AW137" s="134"/>
      <c r="AX137" s="134"/>
      <c r="AY137" s="40"/>
      <c r="AZ137" s="134"/>
      <c r="BA137" s="40"/>
      <c r="BB137" s="40"/>
    </row>
    <row r="138" spans="2:54" s="2" customFormat="1" ht="16.5" customHeight="1" x14ac:dyDescent="0.25">
      <c r="B138" s="57"/>
      <c r="C138" s="56">
        <v>22</v>
      </c>
      <c r="D138" s="56" t="s">
        <v>78</v>
      </c>
      <c r="E138" s="55" t="s">
        <v>197</v>
      </c>
      <c r="F138" s="54" t="s">
        <v>1645</v>
      </c>
      <c r="G138" s="53" t="s">
        <v>164</v>
      </c>
      <c r="H138" s="52">
        <v>19.2</v>
      </c>
      <c r="I138" s="51">
        <v>0</v>
      </c>
      <c r="J138" s="50">
        <f>ROUND(I138*H138,2)</f>
        <v>0</v>
      </c>
      <c r="K138" s="247" t="s">
        <v>74</v>
      </c>
      <c r="AG138" s="40"/>
      <c r="AI138" s="40"/>
      <c r="AJ138" s="40"/>
      <c r="AN138" s="40"/>
      <c r="AT138" s="134"/>
      <c r="AU138" s="134"/>
      <c r="AV138" s="134"/>
      <c r="AW138" s="134"/>
      <c r="AX138" s="134"/>
      <c r="AY138" s="40"/>
      <c r="AZ138" s="134"/>
      <c r="BA138" s="40"/>
      <c r="BB138" s="40"/>
    </row>
    <row r="139" spans="2:54" s="2" customFormat="1" ht="16.5" customHeight="1" x14ac:dyDescent="0.25">
      <c r="B139" s="57"/>
      <c r="C139" s="56">
        <v>23</v>
      </c>
      <c r="D139" s="56" t="s">
        <v>78</v>
      </c>
      <c r="E139" s="55" t="s">
        <v>195</v>
      </c>
      <c r="F139" s="54" t="s">
        <v>1644</v>
      </c>
      <c r="G139" s="53" t="s">
        <v>164</v>
      </c>
      <c r="H139" s="52">
        <v>19.2</v>
      </c>
      <c r="I139" s="51">
        <v>0</v>
      </c>
      <c r="J139" s="50">
        <f>ROUND(I139*H139,2)</f>
        <v>0</v>
      </c>
      <c r="K139" s="247" t="s">
        <v>74</v>
      </c>
      <c r="AG139" s="40"/>
      <c r="AI139" s="40"/>
      <c r="AJ139" s="40"/>
      <c r="AN139" s="40"/>
      <c r="AT139" s="134"/>
      <c r="AU139" s="134"/>
      <c r="AV139" s="134"/>
      <c r="AW139" s="134"/>
      <c r="AX139" s="134"/>
      <c r="AY139" s="40"/>
      <c r="AZ139" s="134"/>
      <c r="BA139" s="40"/>
      <c r="BB139" s="40"/>
    </row>
    <row r="140" spans="2:54" s="66" customFormat="1" ht="22.9" customHeight="1" x14ac:dyDescent="0.2">
      <c r="B140" s="70"/>
      <c r="D140" s="69" t="s">
        <v>110</v>
      </c>
      <c r="E140" s="68" t="s">
        <v>1516</v>
      </c>
      <c r="F140" s="68" t="s">
        <v>1726</v>
      </c>
      <c r="J140" s="67">
        <f>J141</f>
        <v>0</v>
      </c>
      <c r="AG140" s="69"/>
      <c r="AI140" s="147"/>
      <c r="AJ140" s="147"/>
      <c r="AN140" s="69"/>
      <c r="AZ140" s="146"/>
    </row>
    <row r="141" spans="2:54" s="2" customFormat="1" ht="16.5" customHeight="1" x14ac:dyDescent="0.25">
      <c r="B141" s="57"/>
      <c r="C141" s="56">
        <v>24</v>
      </c>
      <c r="D141" s="56" t="s">
        <v>78</v>
      </c>
      <c r="E141" s="55" t="s">
        <v>1643</v>
      </c>
      <c r="F141" s="54" t="s">
        <v>1642</v>
      </c>
      <c r="G141" s="53" t="s">
        <v>164</v>
      </c>
      <c r="H141" s="52">
        <v>36.69623</v>
      </c>
      <c r="I141" s="51">
        <v>0</v>
      </c>
      <c r="J141" s="50">
        <f>ROUND(I141*H141,2)</f>
        <v>0</v>
      </c>
      <c r="K141" s="247" t="s">
        <v>148</v>
      </c>
      <c r="AG141" s="40"/>
      <c r="AI141" s="40"/>
      <c r="AJ141" s="40"/>
      <c r="AN141" s="40"/>
      <c r="AT141" s="134"/>
      <c r="AU141" s="134"/>
      <c r="AV141" s="134"/>
      <c r="AW141" s="134"/>
      <c r="AX141" s="134"/>
      <c r="AY141" s="40"/>
      <c r="AZ141" s="134"/>
      <c r="BA141" s="40"/>
      <c r="BB141" s="40"/>
    </row>
    <row r="142" spans="2:54" s="66" customFormat="1" ht="22.9" customHeight="1" x14ac:dyDescent="0.2">
      <c r="B142" s="70"/>
      <c r="D142" s="69" t="s">
        <v>110</v>
      </c>
      <c r="E142" s="68" t="s">
        <v>1512</v>
      </c>
      <c r="F142" s="68" t="s">
        <v>1511</v>
      </c>
      <c r="J142" s="67">
        <f>J143</f>
        <v>0</v>
      </c>
      <c r="AG142" s="69"/>
      <c r="AI142" s="147"/>
      <c r="AJ142" s="147"/>
      <c r="AN142" s="69"/>
      <c r="AZ142" s="146"/>
    </row>
    <row r="143" spans="2:54" s="2" customFormat="1" ht="16.5" customHeight="1" x14ac:dyDescent="0.25">
      <c r="B143" s="57"/>
      <c r="C143" s="56">
        <v>25</v>
      </c>
      <c r="D143" s="56" t="s">
        <v>78</v>
      </c>
      <c r="E143" s="55" t="s">
        <v>1510</v>
      </c>
      <c r="F143" s="54" t="s">
        <v>1725</v>
      </c>
      <c r="G143" s="53" t="s">
        <v>149</v>
      </c>
      <c r="H143" s="52">
        <v>1</v>
      </c>
      <c r="I143" s="51">
        <v>0</v>
      </c>
      <c r="J143" s="50">
        <f>ROUND(I143*H143,2)</f>
        <v>0</v>
      </c>
      <c r="K143" s="247" t="s">
        <v>148</v>
      </c>
      <c r="AG143" s="40"/>
      <c r="AI143" s="40"/>
      <c r="AJ143" s="40"/>
      <c r="AN143" s="40"/>
      <c r="AT143" s="134"/>
      <c r="AU143" s="134"/>
      <c r="AV143" s="134"/>
      <c r="AW143" s="134"/>
      <c r="AX143" s="134"/>
      <c r="AY143" s="40"/>
      <c r="AZ143" s="134"/>
      <c r="BA143" s="40"/>
      <c r="BB143" s="40"/>
    </row>
    <row r="144" spans="2:54" s="66" customFormat="1" ht="22.9" customHeight="1" x14ac:dyDescent="0.2">
      <c r="B144" s="70"/>
      <c r="D144" s="69" t="s">
        <v>110</v>
      </c>
      <c r="E144" s="68"/>
      <c r="F144" s="68" t="s">
        <v>156</v>
      </c>
      <c r="J144" s="67">
        <f>J145+J146+J147+J148+J149+J150+J151+J152+J153</f>
        <v>0</v>
      </c>
      <c r="AG144" s="69"/>
      <c r="AI144" s="147"/>
      <c r="AJ144" s="147"/>
      <c r="AN144" s="69"/>
      <c r="AZ144" s="146"/>
    </row>
    <row r="145" spans="2:54" s="2" customFormat="1" ht="16.5" customHeight="1" x14ac:dyDescent="0.25">
      <c r="B145" s="57"/>
      <c r="C145" s="144">
        <v>26</v>
      </c>
      <c r="D145" s="144" t="s">
        <v>160</v>
      </c>
      <c r="E145" s="132" t="s">
        <v>1724</v>
      </c>
      <c r="F145" s="131" t="s">
        <v>1723</v>
      </c>
      <c r="G145" s="130" t="s">
        <v>149</v>
      </c>
      <c r="H145" s="129">
        <v>2</v>
      </c>
      <c r="I145" s="128">
        <v>0</v>
      </c>
      <c r="J145" s="246">
        <f t="shared" ref="J145:J153" si="0">ROUND(I145*H145,2)</f>
        <v>0</v>
      </c>
      <c r="K145" s="49" t="s">
        <v>148</v>
      </c>
      <c r="AG145" s="40"/>
      <c r="AI145" s="40"/>
      <c r="AJ145" s="40"/>
      <c r="AN145" s="40"/>
      <c r="AT145" s="134"/>
      <c r="AU145" s="134"/>
      <c r="AV145" s="134"/>
      <c r="AW145" s="134"/>
      <c r="AX145" s="134"/>
      <c r="AY145" s="40"/>
      <c r="AZ145" s="134"/>
      <c r="BA145" s="40"/>
      <c r="BB145" s="40"/>
    </row>
    <row r="146" spans="2:54" s="2" customFormat="1" ht="16.5" customHeight="1" x14ac:dyDescent="0.25">
      <c r="B146" s="57"/>
      <c r="C146" s="144">
        <v>27</v>
      </c>
      <c r="D146" s="144" t="s">
        <v>160</v>
      </c>
      <c r="E146" s="132" t="s">
        <v>1722</v>
      </c>
      <c r="F146" s="131" t="s">
        <v>1721</v>
      </c>
      <c r="G146" s="130" t="s">
        <v>149</v>
      </c>
      <c r="H146" s="129">
        <v>2</v>
      </c>
      <c r="I146" s="128">
        <v>0</v>
      </c>
      <c r="J146" s="246">
        <f t="shared" si="0"/>
        <v>0</v>
      </c>
      <c r="K146" s="49" t="s">
        <v>148</v>
      </c>
      <c r="AG146" s="40"/>
      <c r="AI146" s="40"/>
      <c r="AJ146" s="40"/>
      <c r="AN146" s="40"/>
      <c r="AT146" s="134"/>
      <c r="AU146" s="134"/>
      <c r="AV146" s="134"/>
      <c r="AW146" s="134"/>
      <c r="AX146" s="134"/>
      <c r="AY146" s="40"/>
      <c r="AZ146" s="134"/>
      <c r="BA146" s="40"/>
      <c r="BB146" s="40"/>
    </row>
    <row r="147" spans="2:54" s="2" customFormat="1" ht="16.5" customHeight="1" x14ac:dyDescent="0.25">
      <c r="B147" s="57"/>
      <c r="C147" s="144">
        <v>28</v>
      </c>
      <c r="D147" s="144" t="s">
        <v>160</v>
      </c>
      <c r="E147" s="132" t="s">
        <v>1641</v>
      </c>
      <c r="F147" s="131" t="s">
        <v>1640</v>
      </c>
      <c r="G147" s="130" t="s">
        <v>149</v>
      </c>
      <c r="H147" s="129">
        <v>1</v>
      </c>
      <c r="I147" s="128">
        <v>0</v>
      </c>
      <c r="J147" s="246">
        <f t="shared" si="0"/>
        <v>0</v>
      </c>
      <c r="K147" s="49" t="s">
        <v>148</v>
      </c>
      <c r="AG147" s="40"/>
      <c r="AI147" s="40"/>
      <c r="AJ147" s="40"/>
      <c r="AN147" s="40"/>
      <c r="AT147" s="134"/>
      <c r="AU147" s="134"/>
      <c r="AV147" s="134"/>
      <c r="AW147" s="134"/>
      <c r="AX147" s="134"/>
      <c r="AY147" s="40"/>
      <c r="AZ147" s="134"/>
      <c r="BA147" s="40"/>
      <c r="BB147" s="40"/>
    </row>
    <row r="148" spans="2:54" s="2" customFormat="1" ht="16.5" customHeight="1" x14ac:dyDescent="0.25">
      <c r="B148" s="57"/>
      <c r="C148" s="144">
        <v>29</v>
      </c>
      <c r="D148" s="144" t="s">
        <v>160</v>
      </c>
      <c r="E148" s="132" t="s">
        <v>1639</v>
      </c>
      <c r="F148" s="131" t="s">
        <v>1638</v>
      </c>
      <c r="G148" s="130" t="s">
        <v>149</v>
      </c>
      <c r="H148" s="129">
        <v>2</v>
      </c>
      <c r="I148" s="128">
        <v>0</v>
      </c>
      <c r="J148" s="246">
        <f t="shared" si="0"/>
        <v>0</v>
      </c>
      <c r="K148" s="49" t="s">
        <v>148</v>
      </c>
      <c r="AG148" s="40"/>
      <c r="AI148" s="40"/>
      <c r="AJ148" s="40"/>
      <c r="AN148" s="40"/>
      <c r="AT148" s="134"/>
      <c r="AU148" s="134"/>
      <c r="AV148" s="134"/>
      <c r="AW148" s="134"/>
      <c r="AX148" s="134"/>
      <c r="AY148" s="40"/>
      <c r="AZ148" s="134"/>
      <c r="BA148" s="40"/>
      <c r="BB148" s="40"/>
    </row>
    <row r="149" spans="2:54" s="2" customFormat="1" ht="16.5" customHeight="1" x14ac:dyDescent="0.25">
      <c r="B149" s="57"/>
      <c r="C149" s="144">
        <v>30</v>
      </c>
      <c r="D149" s="144" t="s">
        <v>160</v>
      </c>
      <c r="E149" s="132" t="s">
        <v>1720</v>
      </c>
      <c r="F149" s="131" t="s">
        <v>1719</v>
      </c>
      <c r="G149" s="130" t="s">
        <v>149</v>
      </c>
      <c r="H149" s="129">
        <v>1</v>
      </c>
      <c r="I149" s="128">
        <v>0</v>
      </c>
      <c r="J149" s="246">
        <f t="shared" si="0"/>
        <v>0</v>
      </c>
      <c r="K149" s="49" t="s">
        <v>148</v>
      </c>
      <c r="AG149" s="40"/>
      <c r="AI149" s="40"/>
      <c r="AJ149" s="40"/>
      <c r="AN149" s="40"/>
      <c r="AT149" s="134"/>
      <c r="AU149" s="134"/>
      <c r="AV149" s="134"/>
      <c r="AW149" s="134"/>
      <c r="AX149" s="134"/>
      <c r="AY149" s="40"/>
      <c r="AZ149" s="134"/>
      <c r="BA149" s="40"/>
      <c r="BB149" s="40"/>
    </row>
    <row r="150" spans="2:54" s="2" customFormat="1" ht="16.5" customHeight="1" x14ac:dyDescent="0.25">
      <c r="B150" s="57"/>
      <c r="C150" s="144">
        <v>31</v>
      </c>
      <c r="D150" s="144" t="s">
        <v>160</v>
      </c>
      <c r="E150" s="132" t="s">
        <v>1718</v>
      </c>
      <c r="F150" s="131" t="s">
        <v>1717</v>
      </c>
      <c r="G150" s="130" t="s">
        <v>149</v>
      </c>
      <c r="H150" s="129">
        <v>1</v>
      </c>
      <c r="I150" s="128">
        <v>0</v>
      </c>
      <c r="J150" s="246">
        <f t="shared" si="0"/>
        <v>0</v>
      </c>
      <c r="K150" s="49" t="s">
        <v>148</v>
      </c>
      <c r="AG150" s="40"/>
      <c r="AI150" s="40"/>
      <c r="AJ150" s="40"/>
      <c r="AN150" s="40"/>
      <c r="AT150" s="134"/>
      <c r="AU150" s="134"/>
      <c r="AV150" s="134"/>
      <c r="AW150" s="134"/>
      <c r="AX150" s="134"/>
      <c r="AY150" s="40"/>
      <c r="AZ150" s="134"/>
      <c r="BA150" s="40"/>
      <c r="BB150" s="40"/>
    </row>
    <row r="151" spans="2:54" s="2" customFormat="1" ht="16.5" customHeight="1" x14ac:dyDescent="0.25">
      <c r="B151" s="57"/>
      <c r="C151" s="144">
        <v>32</v>
      </c>
      <c r="D151" s="144" t="s">
        <v>160</v>
      </c>
      <c r="E151" s="132" t="s">
        <v>1716</v>
      </c>
      <c r="F151" s="131" t="s">
        <v>1715</v>
      </c>
      <c r="G151" s="130" t="s">
        <v>149</v>
      </c>
      <c r="H151" s="129">
        <v>1</v>
      </c>
      <c r="I151" s="128">
        <v>0</v>
      </c>
      <c r="J151" s="246">
        <f t="shared" si="0"/>
        <v>0</v>
      </c>
      <c r="K151" s="49" t="s">
        <v>148</v>
      </c>
      <c r="AG151" s="40"/>
      <c r="AI151" s="40"/>
      <c r="AJ151" s="40"/>
      <c r="AN151" s="40"/>
      <c r="AT151" s="134"/>
      <c r="AU151" s="134"/>
      <c r="AV151" s="134"/>
      <c r="AW151" s="134"/>
      <c r="AX151" s="134"/>
      <c r="AY151" s="40"/>
      <c r="AZ151" s="134"/>
      <c r="BA151" s="40"/>
      <c r="BB151" s="40"/>
    </row>
    <row r="152" spans="2:54" s="2" customFormat="1" ht="16.5" customHeight="1" x14ac:dyDescent="0.25">
      <c r="B152" s="57"/>
      <c r="C152" s="144">
        <v>33</v>
      </c>
      <c r="D152" s="144" t="s">
        <v>160</v>
      </c>
      <c r="E152" s="132" t="s">
        <v>1714</v>
      </c>
      <c r="F152" s="131" t="s">
        <v>1713</v>
      </c>
      <c r="G152" s="130" t="s">
        <v>149</v>
      </c>
      <c r="H152" s="129">
        <v>1</v>
      </c>
      <c r="I152" s="128">
        <v>0</v>
      </c>
      <c r="J152" s="246">
        <f t="shared" si="0"/>
        <v>0</v>
      </c>
      <c r="K152" s="49" t="s">
        <v>148</v>
      </c>
      <c r="AG152" s="40"/>
      <c r="AI152" s="40"/>
      <c r="AJ152" s="40"/>
      <c r="AN152" s="40"/>
      <c r="AT152" s="134"/>
      <c r="AU152" s="134"/>
      <c r="AV152" s="134"/>
      <c r="AW152" s="134"/>
      <c r="AX152" s="134"/>
      <c r="AY152" s="40"/>
      <c r="AZ152" s="134"/>
      <c r="BA152" s="40"/>
      <c r="BB152" s="40"/>
    </row>
    <row r="153" spans="2:54" s="2" customFormat="1" ht="16.5" customHeight="1" x14ac:dyDescent="0.25">
      <c r="B153" s="57"/>
      <c r="C153" s="144">
        <v>34</v>
      </c>
      <c r="D153" s="144" t="s">
        <v>160</v>
      </c>
      <c r="E153" s="132" t="s">
        <v>1712</v>
      </c>
      <c r="F153" s="131" t="s">
        <v>1711</v>
      </c>
      <c r="G153" s="130" t="s">
        <v>149</v>
      </c>
      <c r="H153" s="129">
        <v>1</v>
      </c>
      <c r="I153" s="128">
        <v>0</v>
      </c>
      <c r="J153" s="246">
        <f t="shared" si="0"/>
        <v>0</v>
      </c>
      <c r="K153" s="49" t="s">
        <v>148</v>
      </c>
      <c r="AG153" s="40"/>
      <c r="AI153" s="40"/>
      <c r="AJ153" s="40"/>
      <c r="AN153" s="40"/>
      <c r="AT153" s="134"/>
      <c r="AU153" s="134"/>
      <c r="AV153" s="134"/>
      <c r="AW153" s="134"/>
      <c r="AX153" s="134"/>
      <c r="AY153" s="40"/>
      <c r="AZ153" s="134"/>
      <c r="BA153" s="40"/>
      <c r="BB153" s="40"/>
    </row>
    <row r="154" spans="2:54" s="2" customFormat="1" ht="6.95" customHeight="1" x14ac:dyDescent="0.25">
      <c r="B154" s="48"/>
      <c r="C154" s="47"/>
      <c r="D154" s="47"/>
      <c r="E154" s="47"/>
      <c r="F154" s="47"/>
      <c r="G154" s="47"/>
      <c r="H154" s="47"/>
      <c r="I154" s="47"/>
      <c r="J154" s="46"/>
      <c r="K154" s="3"/>
    </row>
  </sheetData>
  <mergeCells count="8">
    <mergeCell ref="E92:H92"/>
    <mergeCell ref="E94:H94"/>
    <mergeCell ref="E7:H7"/>
    <mergeCell ref="E9:H9"/>
    <mergeCell ref="E18:H18"/>
    <mergeCell ref="E27:H27"/>
    <mergeCell ref="E50:H50"/>
    <mergeCell ref="E52:H52"/>
  </mergeCells>
  <pageMargins left="0.39374999999999999" right="0.39374999999999999" top="0.39374999999999999" bottom="0.39374999999999999" header="0" footer="0"/>
  <pageSetup paperSize="9" scale="95" fitToHeight="100" orientation="landscape" blackAndWhite="1" r:id="rId1"/>
  <headerFooter>
    <oddFooter>&amp;CStrana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2F125-E3E9-4109-A248-F56310CC1F19}">
  <sheetPr>
    <pageSetUpPr fitToPage="1"/>
  </sheetPr>
  <dimension ref="B2:K99"/>
  <sheetViews>
    <sheetView showGridLines="0" zoomScaleNormal="100" workbookViewId="0">
      <selection activeCell="K30" sqref="K30:O30"/>
    </sheetView>
  </sheetViews>
  <sheetFormatPr defaultRowHeight="11.25" x14ac:dyDescent="0.2"/>
  <cols>
    <col min="1" max="1" width="7.140625" style="1" customWidth="1"/>
    <col min="2" max="2" width="1.42578125" style="1" customWidth="1"/>
    <col min="3" max="3" width="3.5703125" style="1" customWidth="1"/>
    <col min="4" max="4" width="3.7109375" style="1" customWidth="1"/>
    <col min="5" max="5" width="14.7109375" style="1" customWidth="1"/>
    <col min="6" max="6" width="86.42578125" style="1" customWidth="1"/>
    <col min="7" max="7" width="7.42578125" style="1" customWidth="1"/>
    <col min="8" max="8" width="9.5703125" style="1" customWidth="1"/>
    <col min="9" max="9" width="12.140625" style="1" customWidth="1"/>
    <col min="10" max="10" width="20.140625" style="1" customWidth="1"/>
    <col min="11" max="11" width="13.28515625" style="1" hidden="1" customWidth="1"/>
    <col min="12" max="16384" width="9.140625" style="1"/>
  </cols>
  <sheetData>
    <row r="2" spans="2:11" ht="36.950000000000003" customHeight="1" x14ac:dyDescent="0.2"/>
    <row r="3" spans="2:11" ht="6.95" customHeight="1" x14ac:dyDescent="0.2">
      <c r="B3" s="126"/>
      <c r="C3" s="125"/>
      <c r="D3" s="125"/>
      <c r="E3" s="125"/>
      <c r="F3" s="125"/>
      <c r="G3" s="125"/>
      <c r="H3" s="125"/>
      <c r="I3" s="125"/>
      <c r="J3" s="124"/>
      <c r="K3" s="44"/>
    </row>
    <row r="4" spans="2:11" ht="24.95" customHeight="1" x14ac:dyDescent="0.2">
      <c r="B4" s="123"/>
      <c r="D4" s="26" t="s">
        <v>147</v>
      </c>
      <c r="J4" s="122"/>
    </row>
    <row r="5" spans="2:11" ht="15" customHeight="1" x14ac:dyDescent="0.2">
      <c r="B5" s="123"/>
      <c r="C5" s="1" t="s">
        <v>1710</v>
      </c>
      <c r="J5" s="122"/>
    </row>
    <row r="6" spans="2:11" ht="12" customHeight="1" x14ac:dyDescent="0.2">
      <c r="B6" s="123"/>
      <c r="D6" s="21" t="s">
        <v>48</v>
      </c>
      <c r="J6" s="122"/>
    </row>
    <row r="7" spans="2:11" ht="16.5" customHeight="1" x14ac:dyDescent="0.2">
      <c r="B7" s="123"/>
      <c r="E7" s="284" t="str">
        <f>'[1]Rekapitulace stavby'!J5</f>
        <v>PP-SAKO Brno, a.s. - SSO Jedovnická 4</v>
      </c>
      <c r="F7" s="285"/>
      <c r="G7" s="285"/>
      <c r="H7" s="285"/>
      <c r="J7" s="122"/>
    </row>
    <row r="8" spans="2:11" s="2" customFormat="1" ht="12" customHeight="1" x14ac:dyDescent="0.25">
      <c r="B8" s="74"/>
      <c r="D8" s="21" t="s">
        <v>137</v>
      </c>
      <c r="J8" s="81"/>
    </row>
    <row r="9" spans="2:11" s="2" customFormat="1" ht="36.950000000000003" customHeight="1" x14ac:dyDescent="0.25">
      <c r="B9" s="74"/>
      <c r="E9" s="278" t="s">
        <v>1764</v>
      </c>
      <c r="F9" s="271"/>
      <c r="G9" s="271"/>
      <c r="H9" s="271"/>
      <c r="J9" s="81"/>
    </row>
    <row r="10" spans="2:11" s="2" customFormat="1" x14ac:dyDescent="0.25">
      <c r="B10" s="74"/>
      <c r="J10" s="81"/>
    </row>
    <row r="11" spans="2:11" s="2" customFormat="1" ht="12" customHeight="1" x14ac:dyDescent="0.25">
      <c r="B11" s="74"/>
      <c r="D11" s="21" t="s">
        <v>71</v>
      </c>
      <c r="F11" s="40" t="s">
        <v>35</v>
      </c>
      <c r="I11" s="21" t="s">
        <v>70</v>
      </c>
      <c r="J11" s="121" t="s">
        <v>35</v>
      </c>
    </row>
    <row r="12" spans="2:11" s="2" customFormat="1" ht="12" customHeight="1" x14ac:dyDescent="0.25">
      <c r="B12" s="74"/>
      <c r="D12" s="21" t="s">
        <v>47</v>
      </c>
      <c r="F12" s="40" t="s">
        <v>68</v>
      </c>
      <c r="I12" s="21" t="s">
        <v>46</v>
      </c>
      <c r="J12" s="83">
        <f>'[1]Rekapitulace stavby'!AM7</f>
        <v>43901</v>
      </c>
    </row>
    <row r="13" spans="2:11" s="2" customFormat="1" ht="10.9" customHeight="1" x14ac:dyDescent="0.25">
      <c r="B13" s="74"/>
      <c r="J13" s="81"/>
    </row>
    <row r="14" spans="2:11" s="2" customFormat="1" ht="12" customHeight="1" x14ac:dyDescent="0.25">
      <c r="B14" s="74"/>
      <c r="D14" s="21" t="s">
        <v>45</v>
      </c>
      <c r="I14" s="21" t="s">
        <v>69</v>
      </c>
      <c r="J14" s="121" t="str">
        <f>IF('[1]Rekapitulace stavby'!AM9="","",'[1]Rekapitulace stavby'!AM9)</f>
        <v/>
      </c>
    </row>
    <row r="15" spans="2:11" s="2" customFormat="1" ht="18" customHeight="1" x14ac:dyDescent="0.25">
      <c r="B15" s="74"/>
      <c r="E15" s="40" t="str">
        <f>IF('[1]Rekapitulace stavby'!D10="","",'[1]Rekapitulace stavby'!D10)</f>
        <v xml:space="preserve"> </v>
      </c>
      <c r="I15" s="21" t="s">
        <v>67</v>
      </c>
      <c r="J15" s="121" t="str">
        <f>IF('[1]Rekapitulace stavby'!AM10="","",'[1]Rekapitulace stavby'!AM10)</f>
        <v/>
      </c>
    </row>
    <row r="16" spans="2:11" s="2" customFormat="1" ht="6.95" customHeight="1" x14ac:dyDescent="0.25">
      <c r="B16" s="74"/>
      <c r="J16" s="81"/>
    </row>
    <row r="17" spans="2:11" s="2" customFormat="1" ht="12" customHeight="1" x14ac:dyDescent="0.25">
      <c r="B17" s="74"/>
      <c r="D17" s="21" t="s">
        <v>43</v>
      </c>
      <c r="I17" s="21" t="s">
        <v>69</v>
      </c>
      <c r="J17" s="121" t="str">
        <f>'[1]Rekapitulace stavby'!AM12</f>
        <v/>
      </c>
    </row>
    <row r="18" spans="2:11" s="2" customFormat="1" ht="18" customHeight="1" x14ac:dyDescent="0.25">
      <c r="B18" s="74"/>
      <c r="E18" s="253" t="str">
        <f>'[1]Rekapitulace stavby'!D13</f>
        <v xml:space="preserve"> </v>
      </c>
      <c r="F18" s="253"/>
      <c r="G18" s="253"/>
      <c r="H18" s="253"/>
      <c r="I18" s="21" t="s">
        <v>67</v>
      </c>
      <c r="J18" s="121" t="str">
        <f>'[1]Rekapitulace stavby'!AM13</f>
        <v/>
      </c>
    </row>
    <row r="19" spans="2:11" s="2" customFormat="1" ht="6.95" customHeight="1" x14ac:dyDescent="0.25">
      <c r="B19" s="74"/>
      <c r="J19" s="81"/>
    </row>
    <row r="20" spans="2:11" s="2" customFormat="1" ht="12" customHeight="1" x14ac:dyDescent="0.25">
      <c r="B20" s="74"/>
      <c r="D20" s="21" t="s">
        <v>44</v>
      </c>
      <c r="I20" s="21" t="s">
        <v>69</v>
      </c>
      <c r="J20" s="121" t="str">
        <f>IF('[1]Rekapitulace stavby'!AM15="","",'[1]Rekapitulace stavby'!AM15)</f>
        <v/>
      </c>
    </row>
    <row r="21" spans="2:11" s="2" customFormat="1" ht="18" customHeight="1" x14ac:dyDescent="0.25">
      <c r="B21" s="74"/>
      <c r="E21" s="40" t="str">
        <f>IF('[1]Rekapitulace stavby'!D16="","",'[1]Rekapitulace stavby'!D16)</f>
        <v xml:space="preserve"> </v>
      </c>
      <c r="I21" s="21" t="s">
        <v>67</v>
      </c>
      <c r="J21" s="121" t="str">
        <f>IF('[1]Rekapitulace stavby'!AM16="","",'[1]Rekapitulace stavby'!AM16)</f>
        <v/>
      </c>
    </row>
    <row r="22" spans="2:11" s="2" customFormat="1" ht="6.95" customHeight="1" x14ac:dyDescent="0.25">
      <c r="B22" s="74"/>
      <c r="J22" s="81"/>
    </row>
    <row r="23" spans="2:11" s="2" customFormat="1" ht="12" customHeight="1" x14ac:dyDescent="0.25">
      <c r="B23" s="74"/>
      <c r="D23" s="21" t="s">
        <v>42</v>
      </c>
      <c r="I23" s="21" t="s">
        <v>69</v>
      </c>
      <c r="J23" s="121" t="str">
        <f>IF('[1]Rekapitulace stavby'!AM18="","",'[1]Rekapitulace stavby'!AM18)</f>
        <v/>
      </c>
    </row>
    <row r="24" spans="2:11" s="2" customFormat="1" ht="18" customHeight="1" x14ac:dyDescent="0.25">
      <c r="B24" s="74"/>
      <c r="E24" s="40" t="str">
        <f>IF('[1]Rekapitulace stavby'!D19="","",'[1]Rekapitulace stavby'!D19)</f>
        <v xml:space="preserve"> </v>
      </c>
      <c r="I24" s="21" t="s">
        <v>67</v>
      </c>
      <c r="J24" s="121" t="str">
        <f>IF('[1]Rekapitulace stavby'!AM19="","",'[1]Rekapitulace stavby'!AM19)</f>
        <v/>
      </c>
    </row>
    <row r="25" spans="2:11" s="2" customFormat="1" ht="6.95" customHeight="1" x14ac:dyDescent="0.25">
      <c r="B25" s="74"/>
      <c r="J25" s="81"/>
    </row>
    <row r="26" spans="2:11" s="2" customFormat="1" ht="12" customHeight="1" x14ac:dyDescent="0.25">
      <c r="B26" s="74"/>
      <c r="D26" s="21" t="s">
        <v>66</v>
      </c>
      <c r="J26" s="81"/>
    </row>
    <row r="27" spans="2:11" s="118" customFormat="1" ht="16.5" customHeight="1" x14ac:dyDescent="0.25">
      <c r="B27" s="120"/>
      <c r="E27" s="262" t="s">
        <v>35</v>
      </c>
      <c r="F27" s="262"/>
      <c r="G27" s="262"/>
      <c r="H27" s="262"/>
      <c r="J27" s="119"/>
    </row>
    <row r="28" spans="2:11" s="2" customFormat="1" ht="6.95" customHeight="1" x14ac:dyDescent="0.25">
      <c r="B28" s="74"/>
      <c r="J28" s="81"/>
    </row>
    <row r="29" spans="2:11" s="2" customFormat="1" ht="6.95" customHeight="1" x14ac:dyDescent="0.25">
      <c r="B29" s="74"/>
      <c r="D29" s="113"/>
      <c r="E29" s="113"/>
      <c r="F29" s="113"/>
      <c r="G29" s="113"/>
      <c r="H29" s="113"/>
      <c r="I29" s="113"/>
      <c r="J29" s="114"/>
      <c r="K29" s="113"/>
    </row>
    <row r="30" spans="2:11" s="2" customFormat="1" ht="14.45" customHeight="1" x14ac:dyDescent="0.25">
      <c r="B30" s="74"/>
      <c r="D30" s="117" t="s">
        <v>145</v>
      </c>
      <c r="J30" s="116">
        <f>J61</f>
        <v>0</v>
      </c>
    </row>
    <row r="31" spans="2:11" s="2" customFormat="1" ht="14.45" customHeight="1" x14ac:dyDescent="0.25">
      <c r="B31" s="74"/>
      <c r="D31" s="37" t="s">
        <v>108</v>
      </c>
      <c r="J31" s="116">
        <f>J67</f>
        <v>0</v>
      </c>
    </row>
    <row r="32" spans="2:11" s="2" customFormat="1" ht="25.35" customHeight="1" x14ac:dyDescent="0.25">
      <c r="B32" s="74"/>
      <c r="D32" s="115" t="s">
        <v>63</v>
      </c>
      <c r="J32" s="100">
        <f>ROUND(J30 + J31, 2)</f>
        <v>0</v>
      </c>
    </row>
    <row r="33" spans="2:11" s="2" customFormat="1" ht="6.95" customHeight="1" x14ac:dyDescent="0.25">
      <c r="B33" s="74"/>
      <c r="D33" s="113"/>
      <c r="E33" s="113"/>
      <c r="F33" s="113"/>
      <c r="G33" s="113"/>
      <c r="H33" s="113"/>
      <c r="I33" s="113"/>
      <c r="J33" s="114"/>
      <c r="K33" s="113"/>
    </row>
    <row r="34" spans="2:11" s="2" customFormat="1" ht="14.45" customHeight="1" x14ac:dyDescent="0.25">
      <c r="B34" s="74"/>
      <c r="F34" s="112" t="s">
        <v>61</v>
      </c>
      <c r="I34" s="112" t="s">
        <v>62</v>
      </c>
      <c r="J34" s="111" t="s">
        <v>60</v>
      </c>
    </row>
    <row r="35" spans="2:11" s="2" customFormat="1" ht="14.45" customHeight="1" x14ac:dyDescent="0.25">
      <c r="B35" s="74"/>
      <c r="D35" s="21" t="s">
        <v>59</v>
      </c>
      <c r="E35" s="21" t="s">
        <v>58</v>
      </c>
      <c r="F35" s="110">
        <f>J32</f>
        <v>0</v>
      </c>
      <c r="I35" s="109">
        <v>0.21</v>
      </c>
      <c r="J35" s="108">
        <f>F35*I35</f>
        <v>0</v>
      </c>
    </row>
    <row r="36" spans="2:11" s="2" customFormat="1" ht="14.45" customHeight="1" x14ac:dyDescent="0.25">
      <c r="B36" s="74"/>
      <c r="E36" s="21" t="s">
        <v>57</v>
      </c>
      <c r="F36" s="110" t="e">
        <f>ROUND((SUM(#REF!) + SUM(BF79:BF94)),  2)</f>
        <v>#REF!</v>
      </c>
      <c r="I36" s="109">
        <v>0.15</v>
      </c>
      <c r="J36" s="108">
        <v>0</v>
      </c>
    </row>
    <row r="37" spans="2:11" s="2" customFormat="1" ht="14.45" hidden="1" customHeight="1" x14ac:dyDescent="0.25">
      <c r="B37" s="74"/>
      <c r="E37" s="21" t="s">
        <v>56</v>
      </c>
      <c r="F37" s="110" t="e">
        <f>ROUND((SUM(#REF!) + SUM(#REF!)),  2)</f>
        <v>#REF!</v>
      </c>
      <c r="I37" s="109">
        <v>0.21</v>
      </c>
      <c r="J37" s="108">
        <f>0</f>
        <v>0</v>
      </c>
    </row>
    <row r="38" spans="2:11" s="2" customFormat="1" ht="14.45" hidden="1" customHeight="1" x14ac:dyDescent="0.25">
      <c r="B38" s="74"/>
      <c r="E38" s="21" t="s">
        <v>55</v>
      </c>
      <c r="F38" s="110" t="e">
        <f>ROUND((SUM(#REF!) + SUM(#REF!)),  2)</f>
        <v>#REF!</v>
      </c>
      <c r="I38" s="109">
        <v>0.15</v>
      </c>
      <c r="J38" s="108">
        <f>0</f>
        <v>0</v>
      </c>
    </row>
    <row r="39" spans="2:11" s="2" customFormat="1" ht="14.45" hidden="1" customHeight="1" x14ac:dyDescent="0.25">
      <c r="B39" s="74"/>
      <c r="E39" s="21" t="s">
        <v>54</v>
      </c>
      <c r="F39" s="110" t="e">
        <f>ROUND((SUM(#REF!) + SUM(#REF!)),  2)</f>
        <v>#REF!</v>
      </c>
      <c r="I39" s="109">
        <v>0</v>
      </c>
      <c r="J39" s="108">
        <f>0</f>
        <v>0</v>
      </c>
    </row>
    <row r="40" spans="2:11" s="2" customFormat="1" ht="6.95" customHeight="1" x14ac:dyDescent="0.25">
      <c r="B40" s="74"/>
      <c r="J40" s="81"/>
    </row>
    <row r="41" spans="2:11" s="2" customFormat="1" ht="25.35" customHeight="1" x14ac:dyDescent="0.25">
      <c r="B41" s="74"/>
      <c r="C41" s="5"/>
      <c r="D41" s="107" t="s">
        <v>53</v>
      </c>
      <c r="E41" s="20"/>
      <c r="F41" s="20"/>
      <c r="G41" s="106" t="s">
        <v>52</v>
      </c>
      <c r="H41" s="105" t="s">
        <v>51</v>
      </c>
      <c r="I41" s="20"/>
      <c r="J41" s="104">
        <f>SUM(J32:J39)</f>
        <v>0</v>
      </c>
      <c r="K41" s="103"/>
    </row>
    <row r="42" spans="2:11" s="2" customFormat="1" ht="14.45" customHeight="1" x14ac:dyDescent="0.25">
      <c r="B42" s="48"/>
      <c r="C42" s="47"/>
      <c r="D42" s="47"/>
      <c r="E42" s="47"/>
      <c r="F42" s="47"/>
      <c r="G42" s="47"/>
      <c r="H42" s="47"/>
      <c r="I42" s="47"/>
      <c r="J42" s="46"/>
      <c r="K42" s="3"/>
    </row>
    <row r="46" spans="2:11" s="2" customFormat="1" ht="6.95" customHeight="1" x14ac:dyDescent="0.25">
      <c r="B46" s="86"/>
      <c r="C46" s="85"/>
      <c r="D46" s="85"/>
      <c r="E46" s="85"/>
      <c r="F46" s="85"/>
      <c r="G46" s="85"/>
      <c r="H46" s="85"/>
      <c r="I46" s="85"/>
      <c r="J46" s="84"/>
      <c r="K46" s="27"/>
    </row>
    <row r="47" spans="2:11" s="2" customFormat="1" ht="24.95" customHeight="1" x14ac:dyDescent="0.25">
      <c r="B47" s="74"/>
      <c r="C47" s="26" t="s">
        <v>144</v>
      </c>
      <c r="J47" s="81"/>
    </row>
    <row r="48" spans="2:11" s="2" customFormat="1" ht="6.95" customHeight="1" x14ac:dyDescent="0.25">
      <c r="B48" s="74"/>
      <c r="J48" s="81"/>
    </row>
    <row r="49" spans="2:11" s="2" customFormat="1" ht="12" customHeight="1" x14ac:dyDescent="0.25">
      <c r="B49" s="74"/>
      <c r="C49" s="21" t="s">
        <v>48</v>
      </c>
      <c r="J49" s="81"/>
    </row>
    <row r="50" spans="2:11" s="2" customFormat="1" ht="16.5" customHeight="1" x14ac:dyDescent="0.25">
      <c r="B50" s="74"/>
      <c r="E50" s="284" t="str">
        <f>E7</f>
        <v>PP-SAKO Brno, a.s. - SSO Jedovnická 4</v>
      </c>
      <c r="F50" s="285"/>
      <c r="G50" s="285"/>
      <c r="H50" s="285"/>
      <c r="J50" s="81"/>
    </row>
    <row r="51" spans="2:11" s="2" customFormat="1" ht="12" customHeight="1" x14ac:dyDescent="0.25">
      <c r="B51" s="74"/>
      <c r="C51" s="21" t="s">
        <v>137</v>
      </c>
      <c r="J51" s="81"/>
    </row>
    <row r="52" spans="2:11" s="2" customFormat="1" ht="16.5" customHeight="1" x14ac:dyDescent="0.25">
      <c r="B52" s="74"/>
      <c r="E52" s="278" t="str">
        <f>E9</f>
        <v>SO 005c - KTÚ</v>
      </c>
      <c r="F52" s="271"/>
      <c r="G52" s="271"/>
      <c r="H52" s="271"/>
      <c r="J52" s="81"/>
    </row>
    <row r="53" spans="2:11" s="2" customFormat="1" ht="6.95" customHeight="1" x14ac:dyDescent="0.25">
      <c r="B53" s="74"/>
      <c r="J53" s="81"/>
    </row>
    <row r="54" spans="2:11" s="2" customFormat="1" ht="12" customHeight="1" x14ac:dyDescent="0.25">
      <c r="B54" s="74"/>
      <c r="C54" s="21" t="s">
        <v>47</v>
      </c>
      <c r="F54" s="40" t="str">
        <f>F12</f>
        <v xml:space="preserve"> </v>
      </c>
      <c r="I54" s="21" t="s">
        <v>46</v>
      </c>
      <c r="J54" s="83">
        <f>IF(J12="","",J12)</f>
        <v>43901</v>
      </c>
    </row>
    <row r="55" spans="2:11" s="2" customFormat="1" ht="6.95" customHeight="1" x14ac:dyDescent="0.25">
      <c r="B55" s="74"/>
      <c r="J55" s="81"/>
    </row>
    <row r="56" spans="2:11" s="2" customFormat="1" ht="13.7" customHeight="1" x14ac:dyDescent="0.25">
      <c r="B56" s="74"/>
      <c r="C56" s="21" t="s">
        <v>45</v>
      </c>
      <c r="F56" s="40" t="str">
        <f>E15</f>
        <v xml:space="preserve"> </v>
      </c>
      <c r="I56" s="21" t="s">
        <v>44</v>
      </c>
      <c r="J56" s="82" t="str">
        <f>E21</f>
        <v xml:space="preserve"> </v>
      </c>
    </row>
    <row r="57" spans="2:11" s="2" customFormat="1" ht="13.7" customHeight="1" x14ac:dyDescent="0.25">
      <c r="B57" s="74"/>
      <c r="C57" s="21" t="s">
        <v>43</v>
      </c>
      <c r="F57" s="40" t="str">
        <f>IF(E18="","",E18)</f>
        <v xml:space="preserve"> </v>
      </c>
      <c r="I57" s="21" t="s">
        <v>42</v>
      </c>
      <c r="J57" s="82" t="str">
        <f>E24</f>
        <v xml:space="preserve"> </v>
      </c>
    </row>
    <row r="58" spans="2:11" s="2" customFormat="1" ht="10.35" customHeight="1" x14ac:dyDescent="0.25">
      <c r="B58" s="74"/>
      <c r="J58" s="81"/>
    </row>
    <row r="59" spans="2:11" s="2" customFormat="1" ht="29.25" customHeight="1" x14ac:dyDescent="0.25">
      <c r="B59" s="74"/>
      <c r="C59" s="102" t="s">
        <v>143</v>
      </c>
      <c r="D59" s="5"/>
      <c r="E59" s="5"/>
      <c r="F59" s="5"/>
      <c r="G59" s="5"/>
      <c r="H59" s="5"/>
      <c r="I59" s="5"/>
      <c r="J59" s="101" t="s">
        <v>132</v>
      </c>
      <c r="K59" s="5"/>
    </row>
    <row r="60" spans="2:11" s="2" customFormat="1" ht="10.35" customHeight="1" x14ac:dyDescent="0.25">
      <c r="B60" s="74"/>
      <c r="J60" s="81"/>
    </row>
    <row r="61" spans="2:11" s="2" customFormat="1" ht="22.9" customHeight="1" x14ac:dyDescent="0.25">
      <c r="B61" s="74"/>
      <c r="C61" s="89" t="s">
        <v>142</v>
      </c>
      <c r="J61" s="100">
        <f>J62</f>
        <v>0</v>
      </c>
    </row>
    <row r="62" spans="2:11" s="95" customFormat="1" ht="24.95" customHeight="1" x14ac:dyDescent="0.25">
      <c r="B62" s="99"/>
      <c r="D62" s="98" t="s">
        <v>141</v>
      </c>
      <c r="E62" s="97"/>
      <c r="F62" s="97"/>
      <c r="G62" s="97"/>
      <c r="H62" s="97"/>
      <c r="I62" s="97"/>
      <c r="J62" s="96">
        <f>J63+J64</f>
        <v>0</v>
      </c>
    </row>
    <row r="63" spans="2:11" s="90" customFormat="1" ht="19.899999999999999" customHeight="1" x14ac:dyDescent="0.25">
      <c r="B63" s="94"/>
      <c r="D63" s="93" t="s">
        <v>1706</v>
      </c>
      <c r="E63" s="92"/>
      <c r="F63" s="92"/>
      <c r="G63" s="92"/>
      <c r="H63" s="92"/>
      <c r="I63" s="92"/>
      <c r="J63" s="91">
        <f>J90</f>
        <v>0</v>
      </c>
    </row>
    <row r="64" spans="2:11" s="90" customFormat="1" ht="19.899999999999999" customHeight="1" x14ac:dyDescent="0.25">
      <c r="B64" s="94"/>
      <c r="D64" s="93" t="s">
        <v>156</v>
      </c>
      <c r="E64" s="92"/>
      <c r="F64" s="92"/>
      <c r="G64" s="92"/>
      <c r="H64" s="92"/>
      <c r="I64" s="92"/>
      <c r="J64" s="91">
        <f>J95</f>
        <v>0</v>
      </c>
    </row>
    <row r="65" spans="2:11" s="2" customFormat="1" ht="21.75" customHeight="1" x14ac:dyDescent="0.25">
      <c r="B65" s="74"/>
      <c r="J65" s="81"/>
    </row>
    <row r="66" spans="2:11" s="2" customFormat="1" ht="6.95" customHeight="1" x14ac:dyDescent="0.25">
      <c r="B66" s="74"/>
      <c r="J66" s="81"/>
    </row>
    <row r="67" spans="2:11" s="2" customFormat="1" ht="29.25" customHeight="1" x14ac:dyDescent="0.25">
      <c r="B67" s="74"/>
      <c r="C67" s="89" t="s">
        <v>139</v>
      </c>
      <c r="J67" s="88">
        <v>0</v>
      </c>
    </row>
    <row r="68" spans="2:11" s="2" customFormat="1" ht="18" customHeight="1" x14ac:dyDescent="0.25">
      <c r="B68" s="74"/>
      <c r="J68" s="81"/>
    </row>
    <row r="69" spans="2:11" s="2" customFormat="1" ht="29.25" customHeight="1" x14ac:dyDescent="0.25">
      <c r="B69" s="74"/>
      <c r="C69" s="6" t="s">
        <v>0</v>
      </c>
      <c r="D69" s="5"/>
      <c r="E69" s="5"/>
      <c r="F69" s="5"/>
      <c r="G69" s="5"/>
      <c r="H69" s="5"/>
      <c r="I69" s="5"/>
      <c r="J69" s="87">
        <f>ROUND(J61+J67,2)</f>
        <v>0</v>
      </c>
      <c r="K69" s="5"/>
    </row>
    <row r="70" spans="2:11" s="2" customFormat="1" ht="6.95" customHeight="1" x14ac:dyDescent="0.25">
      <c r="B70" s="245"/>
      <c r="C70" s="3"/>
      <c r="D70" s="3"/>
      <c r="E70" s="3"/>
      <c r="F70" s="3"/>
      <c r="G70" s="3"/>
      <c r="H70" s="3"/>
      <c r="I70" s="3"/>
      <c r="J70" s="244"/>
      <c r="K70" s="3"/>
    </row>
    <row r="71" spans="2:11" x14ac:dyDescent="0.2">
      <c r="B71" s="123"/>
      <c r="J71" s="122"/>
    </row>
    <row r="72" spans="2:11" x14ac:dyDescent="0.2">
      <c r="B72" s="123"/>
      <c r="J72" s="122"/>
    </row>
    <row r="73" spans="2:11" x14ac:dyDescent="0.2">
      <c r="B73" s="123"/>
      <c r="J73" s="122"/>
    </row>
    <row r="74" spans="2:11" s="2" customFormat="1" ht="6.95" customHeight="1" x14ac:dyDescent="0.25">
      <c r="B74" s="243"/>
      <c r="C74" s="27"/>
      <c r="D74" s="27"/>
      <c r="E74" s="27"/>
      <c r="F74" s="27"/>
      <c r="G74" s="27"/>
      <c r="H74" s="27"/>
      <c r="I74" s="27"/>
      <c r="J74" s="242"/>
      <c r="K74" s="27"/>
    </row>
    <row r="75" spans="2:11" s="2" customFormat="1" ht="24.95" customHeight="1" x14ac:dyDescent="0.25">
      <c r="B75" s="74"/>
      <c r="C75" s="26" t="s">
        <v>138</v>
      </c>
      <c r="J75" s="81"/>
    </row>
    <row r="76" spans="2:11" s="2" customFormat="1" ht="6.95" customHeight="1" x14ac:dyDescent="0.25">
      <c r="B76" s="74"/>
      <c r="J76" s="81"/>
    </row>
    <row r="77" spans="2:11" s="2" customFormat="1" ht="12" customHeight="1" x14ac:dyDescent="0.25">
      <c r="B77" s="74"/>
      <c r="C77" s="21" t="s">
        <v>48</v>
      </c>
      <c r="J77" s="81"/>
    </row>
    <row r="78" spans="2:11" s="2" customFormat="1" ht="16.5" customHeight="1" x14ac:dyDescent="0.25">
      <c r="B78" s="74"/>
      <c r="E78" s="284" t="str">
        <f>E7</f>
        <v>PP-SAKO Brno, a.s. - SSO Jedovnická 4</v>
      </c>
      <c r="F78" s="285"/>
      <c r="G78" s="285"/>
      <c r="H78" s="285"/>
      <c r="J78" s="81"/>
    </row>
    <row r="79" spans="2:11" s="2" customFormat="1" ht="12" customHeight="1" x14ac:dyDescent="0.25">
      <c r="B79" s="74"/>
      <c r="C79" s="21" t="s">
        <v>137</v>
      </c>
      <c r="J79" s="81"/>
    </row>
    <row r="80" spans="2:11" s="2" customFormat="1" ht="16.5" customHeight="1" x14ac:dyDescent="0.25">
      <c r="B80" s="74"/>
      <c r="E80" s="278" t="str">
        <f>E9</f>
        <v>SO 005c - KTÚ</v>
      </c>
      <c r="F80" s="271"/>
      <c r="G80" s="271"/>
      <c r="H80" s="271"/>
      <c r="J80" s="81"/>
    </row>
    <row r="81" spans="2:11" s="2" customFormat="1" ht="6.95" customHeight="1" x14ac:dyDescent="0.25">
      <c r="B81" s="74"/>
      <c r="J81" s="81"/>
    </row>
    <row r="82" spans="2:11" s="2" customFormat="1" ht="12" customHeight="1" x14ac:dyDescent="0.25">
      <c r="B82" s="74"/>
      <c r="C82" s="21" t="s">
        <v>47</v>
      </c>
      <c r="F82" s="40" t="str">
        <f>F12</f>
        <v xml:space="preserve"> </v>
      </c>
      <c r="I82" s="21" t="s">
        <v>46</v>
      </c>
      <c r="J82" s="83">
        <f>IF(J12="","",J12)</f>
        <v>43901</v>
      </c>
    </row>
    <row r="83" spans="2:11" s="2" customFormat="1" ht="6.95" customHeight="1" x14ac:dyDescent="0.25">
      <c r="B83" s="74"/>
      <c r="J83" s="81"/>
    </row>
    <row r="84" spans="2:11" s="2" customFormat="1" ht="13.7" customHeight="1" x14ac:dyDescent="0.25">
      <c r="B84" s="74"/>
      <c r="C84" s="21" t="s">
        <v>45</v>
      </c>
      <c r="F84" s="40" t="str">
        <f>E15</f>
        <v xml:space="preserve"> </v>
      </c>
      <c r="I84" s="21" t="s">
        <v>44</v>
      </c>
      <c r="J84" s="82" t="str">
        <f>E21</f>
        <v xml:space="preserve"> </v>
      </c>
    </row>
    <row r="85" spans="2:11" s="2" customFormat="1" ht="13.7" customHeight="1" x14ac:dyDescent="0.25">
      <c r="B85" s="74"/>
      <c r="C85" s="21" t="s">
        <v>43</v>
      </c>
      <c r="F85" s="40" t="str">
        <f>IF(E18="","",E18)</f>
        <v xml:space="preserve"> </v>
      </c>
      <c r="I85" s="21" t="s">
        <v>42</v>
      </c>
      <c r="J85" s="82" t="str">
        <f>E24</f>
        <v xml:space="preserve"> </v>
      </c>
    </row>
    <row r="86" spans="2:11" s="2" customFormat="1" ht="10.35" customHeight="1" x14ac:dyDescent="0.25">
      <c r="B86" s="74"/>
      <c r="J86" s="81"/>
    </row>
    <row r="87" spans="2:11" s="75" customFormat="1" ht="29.25" customHeight="1" x14ac:dyDescent="0.25">
      <c r="B87" s="80"/>
      <c r="C87" s="79" t="s">
        <v>136</v>
      </c>
      <c r="D87" s="78" t="s">
        <v>37</v>
      </c>
      <c r="E87" s="78" t="s">
        <v>41</v>
      </c>
      <c r="F87" s="78" t="s">
        <v>40</v>
      </c>
      <c r="G87" s="78" t="s">
        <v>135</v>
      </c>
      <c r="H87" s="78" t="s">
        <v>134</v>
      </c>
      <c r="I87" s="78" t="s">
        <v>133</v>
      </c>
      <c r="J87" s="77" t="s">
        <v>132</v>
      </c>
      <c r="K87" s="76" t="s">
        <v>131</v>
      </c>
    </row>
    <row r="88" spans="2:11" s="2" customFormat="1" ht="22.9" customHeight="1" x14ac:dyDescent="0.25">
      <c r="B88" s="74"/>
      <c r="C88" s="9" t="s">
        <v>130</v>
      </c>
      <c r="J88" s="73">
        <f>J89</f>
        <v>0</v>
      </c>
    </row>
    <row r="89" spans="2:11" s="66" customFormat="1" ht="25.9" customHeight="1" x14ac:dyDescent="0.2">
      <c r="B89" s="70"/>
      <c r="D89" s="69" t="s">
        <v>110</v>
      </c>
      <c r="E89" s="72" t="s">
        <v>129</v>
      </c>
      <c r="F89" s="72" t="s">
        <v>128</v>
      </c>
      <c r="J89" s="71">
        <f>J90+J95</f>
        <v>0</v>
      </c>
    </row>
    <row r="90" spans="2:11" s="66" customFormat="1" ht="22.9" customHeight="1" x14ac:dyDescent="0.2">
      <c r="B90" s="70"/>
      <c r="D90" s="69" t="s">
        <v>110</v>
      </c>
      <c r="E90" s="68">
        <v>18</v>
      </c>
      <c r="F90" s="68" t="s">
        <v>1763</v>
      </c>
      <c r="J90" s="67">
        <f>J91+J92+J93+J94</f>
        <v>0</v>
      </c>
    </row>
    <row r="91" spans="2:11" s="2" customFormat="1" ht="16.5" customHeight="1" x14ac:dyDescent="0.25">
      <c r="B91" s="57"/>
      <c r="C91" s="56">
        <v>1</v>
      </c>
      <c r="D91" s="56" t="s">
        <v>78</v>
      </c>
      <c r="E91" s="55" t="s">
        <v>1762</v>
      </c>
      <c r="F91" s="54" t="s">
        <v>1761</v>
      </c>
      <c r="G91" s="53" t="s">
        <v>206</v>
      </c>
      <c r="H91" s="52">
        <v>575</v>
      </c>
      <c r="I91" s="51">
        <v>0</v>
      </c>
      <c r="J91" s="50">
        <f>ROUND(I91*H91,2)</f>
        <v>0</v>
      </c>
      <c r="K91" s="49" t="s">
        <v>148</v>
      </c>
    </row>
    <row r="92" spans="2:11" s="2" customFormat="1" ht="16.5" customHeight="1" x14ac:dyDescent="0.25">
      <c r="B92" s="57"/>
      <c r="C92" s="56">
        <v>2</v>
      </c>
      <c r="D92" s="56" t="s">
        <v>78</v>
      </c>
      <c r="E92" s="55" t="s">
        <v>1760</v>
      </c>
      <c r="F92" s="54" t="s">
        <v>1759</v>
      </c>
      <c r="G92" s="53" t="s">
        <v>206</v>
      </c>
      <c r="H92" s="52">
        <v>575</v>
      </c>
      <c r="I92" s="51">
        <v>0</v>
      </c>
      <c r="J92" s="50">
        <f>ROUND(I92*H92,2)</f>
        <v>0</v>
      </c>
      <c r="K92" s="49" t="s">
        <v>148</v>
      </c>
    </row>
    <row r="93" spans="2:11" s="2" customFormat="1" ht="16.5" customHeight="1" x14ac:dyDescent="0.25">
      <c r="B93" s="57"/>
      <c r="C93" s="56">
        <v>3</v>
      </c>
      <c r="D93" s="56" t="s">
        <v>78</v>
      </c>
      <c r="E93" s="55" t="s">
        <v>1758</v>
      </c>
      <c r="F93" s="54" t="s">
        <v>1757</v>
      </c>
      <c r="G93" s="53" t="s">
        <v>206</v>
      </c>
      <c r="H93" s="52">
        <v>115</v>
      </c>
      <c r="I93" s="51">
        <v>0</v>
      </c>
      <c r="J93" s="50">
        <f>ROUND(I93*H93,2)</f>
        <v>0</v>
      </c>
      <c r="K93" s="49" t="s">
        <v>148</v>
      </c>
    </row>
    <row r="94" spans="2:11" s="2" customFormat="1" ht="16.5" customHeight="1" x14ac:dyDescent="0.25">
      <c r="B94" s="57"/>
      <c r="C94" s="56">
        <v>4</v>
      </c>
      <c r="D94" s="56" t="s">
        <v>78</v>
      </c>
      <c r="E94" s="55" t="s">
        <v>1756</v>
      </c>
      <c r="F94" s="54" t="s">
        <v>1755</v>
      </c>
      <c r="G94" s="53" t="s">
        <v>206</v>
      </c>
      <c r="H94" s="52">
        <v>575</v>
      </c>
      <c r="I94" s="51">
        <v>0</v>
      </c>
      <c r="J94" s="50">
        <f>ROUND(I94*H94,2)</f>
        <v>0</v>
      </c>
      <c r="K94" s="49" t="s">
        <v>148</v>
      </c>
    </row>
    <row r="95" spans="2:11" s="66" customFormat="1" ht="22.9" customHeight="1" x14ac:dyDescent="0.2">
      <c r="B95" s="70"/>
      <c r="D95" s="69" t="s">
        <v>110</v>
      </c>
      <c r="E95" s="68"/>
      <c r="F95" s="68" t="s">
        <v>156</v>
      </c>
      <c r="J95" s="67">
        <f>J96+J97+J98</f>
        <v>0</v>
      </c>
    </row>
    <row r="96" spans="2:11" s="2" customFormat="1" ht="16.5" customHeight="1" x14ac:dyDescent="0.25">
      <c r="B96" s="57"/>
      <c r="C96" s="133">
        <v>5</v>
      </c>
      <c r="D96" s="133" t="s">
        <v>160</v>
      </c>
      <c r="E96" s="132" t="s">
        <v>1754</v>
      </c>
      <c r="F96" s="131" t="s">
        <v>1753</v>
      </c>
      <c r="G96" s="130" t="s">
        <v>157</v>
      </c>
      <c r="H96" s="129">
        <v>8.625</v>
      </c>
      <c r="I96" s="128">
        <v>0</v>
      </c>
      <c r="J96" s="127">
        <f>ROUND(I96*H96,2)</f>
        <v>0</v>
      </c>
      <c r="K96" s="49" t="s">
        <v>148</v>
      </c>
    </row>
    <row r="97" spans="2:11" s="2" customFormat="1" ht="16.5" customHeight="1" x14ac:dyDescent="0.25">
      <c r="B97" s="57"/>
      <c r="C97" s="133">
        <v>6</v>
      </c>
      <c r="D97" s="133" t="s">
        <v>160</v>
      </c>
      <c r="E97" s="132" t="s">
        <v>1752</v>
      </c>
      <c r="F97" s="131" t="s">
        <v>1751</v>
      </c>
      <c r="G97" s="130" t="s">
        <v>1750</v>
      </c>
      <c r="H97" s="129">
        <v>2.8750000000000001E-2</v>
      </c>
      <c r="I97" s="128">
        <v>0</v>
      </c>
      <c r="J97" s="127">
        <f>ROUND(I97*H97,2)</f>
        <v>0</v>
      </c>
      <c r="K97" s="49" t="s">
        <v>148</v>
      </c>
    </row>
    <row r="98" spans="2:11" s="2" customFormat="1" ht="16.5" customHeight="1" x14ac:dyDescent="0.25">
      <c r="B98" s="57"/>
      <c r="C98" s="133">
        <v>7</v>
      </c>
      <c r="D98" s="133" t="s">
        <v>160</v>
      </c>
      <c r="E98" s="132" t="s">
        <v>1749</v>
      </c>
      <c r="F98" s="131" t="s">
        <v>1748</v>
      </c>
      <c r="G98" s="130" t="s">
        <v>164</v>
      </c>
      <c r="H98" s="129">
        <v>3.7379999999999997E-2</v>
      </c>
      <c r="I98" s="128">
        <v>0</v>
      </c>
      <c r="J98" s="127">
        <f>ROUND(I98*H98,2)</f>
        <v>0</v>
      </c>
      <c r="K98" s="49" t="s">
        <v>148</v>
      </c>
    </row>
    <row r="99" spans="2:11" s="2" customFormat="1" ht="6.95" customHeight="1" x14ac:dyDescent="0.25">
      <c r="B99" s="48"/>
      <c r="C99" s="47"/>
      <c r="D99" s="47"/>
      <c r="E99" s="47"/>
      <c r="F99" s="47"/>
      <c r="G99" s="47"/>
      <c r="H99" s="47"/>
      <c r="I99" s="47"/>
      <c r="J99" s="46"/>
      <c r="K99" s="3"/>
    </row>
  </sheetData>
  <mergeCells count="8">
    <mergeCell ref="E78:H78"/>
    <mergeCell ref="E80:H80"/>
    <mergeCell ref="E7:H7"/>
    <mergeCell ref="E9:H9"/>
    <mergeCell ref="E18:H18"/>
    <mergeCell ref="E27:H27"/>
    <mergeCell ref="E50:H50"/>
    <mergeCell ref="E52:H52"/>
  </mergeCells>
  <pageMargins left="0.39374999999999999" right="0.39374999999999999" top="0.39374999999999999" bottom="0.39374999999999999" header="0" footer="0"/>
  <pageSetup paperSize="9" scale="95" fitToHeight="100" orientation="landscape" blackAndWhite="1" r:id="rId1"/>
  <headerFooter>
    <oddFooter>&amp;CStrana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C297D-8584-4CC6-AF62-CFDDF6C5D3CF}">
  <sheetPr>
    <pageSetUpPr fitToPage="1"/>
  </sheetPr>
  <dimension ref="B2:K132"/>
  <sheetViews>
    <sheetView showGridLines="0" workbookViewId="0">
      <selection activeCell="K30" sqref="K30:O30"/>
    </sheetView>
  </sheetViews>
  <sheetFormatPr defaultRowHeight="11.25" x14ac:dyDescent="0.2"/>
  <cols>
    <col min="1" max="1" width="7.140625" style="1" customWidth="1"/>
    <col min="2" max="2" width="1.42578125" style="1" customWidth="1"/>
    <col min="3" max="3" width="3.5703125" style="1" customWidth="1"/>
    <col min="4" max="4" width="3.7109375" style="1" customWidth="1"/>
    <col min="5" max="5" width="14.7109375" style="1" customWidth="1"/>
    <col min="6" max="6" width="86.42578125" style="1" customWidth="1"/>
    <col min="7" max="7" width="7.42578125" style="1" customWidth="1"/>
    <col min="8" max="8" width="9.5703125" style="1" customWidth="1"/>
    <col min="9" max="9" width="12.140625" style="1" customWidth="1"/>
    <col min="10" max="10" width="20.140625" style="1" customWidth="1"/>
    <col min="11" max="11" width="13.28515625" style="1" hidden="1" customWidth="1"/>
    <col min="12" max="16384" width="9.140625" style="1"/>
  </cols>
  <sheetData>
    <row r="2" spans="2:11" ht="36.950000000000003" customHeight="1" x14ac:dyDescent="0.2"/>
    <row r="3" spans="2:11" ht="6.95" customHeight="1" x14ac:dyDescent="0.2">
      <c r="B3" s="126"/>
      <c r="C3" s="125"/>
      <c r="D3" s="125"/>
      <c r="E3" s="125"/>
      <c r="F3" s="125"/>
      <c r="G3" s="125"/>
      <c r="H3" s="125"/>
      <c r="I3" s="125"/>
      <c r="J3" s="124"/>
      <c r="K3" s="44"/>
    </row>
    <row r="4" spans="2:11" ht="24.95" customHeight="1" x14ac:dyDescent="0.2">
      <c r="B4" s="123"/>
      <c r="D4" s="26" t="s">
        <v>147</v>
      </c>
      <c r="J4" s="122"/>
    </row>
    <row r="5" spans="2:11" ht="6.95" customHeight="1" x14ac:dyDescent="0.2">
      <c r="B5" s="123"/>
      <c r="J5" s="122"/>
    </row>
    <row r="6" spans="2:11" ht="12" customHeight="1" x14ac:dyDescent="0.2">
      <c r="B6" s="123"/>
      <c r="D6" s="21" t="s">
        <v>48</v>
      </c>
      <c r="J6" s="122"/>
    </row>
    <row r="7" spans="2:11" ht="16.5" customHeight="1" x14ac:dyDescent="0.2">
      <c r="B7" s="123"/>
      <c r="E7" s="284" t="str">
        <f>'Rekapitulace stavby'!J5</f>
        <v>PP-SAKO Brno, a.s. - SSO Jedovnická 4</v>
      </c>
      <c r="F7" s="285"/>
      <c r="G7" s="285"/>
      <c r="H7" s="285"/>
      <c r="J7" s="122"/>
    </row>
    <row r="8" spans="2:11" s="2" customFormat="1" ht="12" customHeight="1" x14ac:dyDescent="0.25">
      <c r="B8" s="74"/>
      <c r="D8" s="21" t="s">
        <v>137</v>
      </c>
      <c r="J8" s="81"/>
    </row>
    <row r="9" spans="2:11" s="2" customFormat="1" ht="36.950000000000003" customHeight="1" x14ac:dyDescent="0.25">
      <c r="B9" s="74"/>
      <c r="E9" s="278" t="s">
        <v>1811</v>
      </c>
      <c r="F9" s="271"/>
      <c r="G9" s="271"/>
      <c r="H9" s="271"/>
      <c r="J9" s="81"/>
    </row>
    <row r="10" spans="2:11" s="2" customFormat="1" x14ac:dyDescent="0.25">
      <c r="B10" s="74"/>
      <c r="J10" s="81"/>
    </row>
    <row r="11" spans="2:11" s="2" customFormat="1" ht="12" customHeight="1" x14ac:dyDescent="0.25">
      <c r="B11" s="74"/>
      <c r="D11" s="21" t="s">
        <v>71</v>
      </c>
      <c r="F11" s="40" t="s">
        <v>35</v>
      </c>
      <c r="I11" s="21" t="s">
        <v>70</v>
      </c>
      <c r="J11" s="121" t="s">
        <v>35</v>
      </c>
    </row>
    <row r="12" spans="2:11" s="2" customFormat="1" ht="12" customHeight="1" x14ac:dyDescent="0.25">
      <c r="B12" s="74"/>
      <c r="D12" s="21" t="s">
        <v>47</v>
      </c>
      <c r="F12" s="40" t="s">
        <v>68</v>
      </c>
      <c r="I12" s="21" t="s">
        <v>46</v>
      </c>
      <c r="J12" s="83">
        <f>'Rekapitulace stavby'!AM7</f>
        <v>43787</v>
      </c>
    </row>
    <row r="13" spans="2:11" s="2" customFormat="1" ht="10.9" customHeight="1" x14ac:dyDescent="0.25">
      <c r="B13" s="74"/>
      <c r="J13" s="81"/>
    </row>
    <row r="14" spans="2:11" s="2" customFormat="1" ht="12" customHeight="1" x14ac:dyDescent="0.25">
      <c r="B14" s="74"/>
      <c r="D14" s="21" t="s">
        <v>45</v>
      </c>
      <c r="I14" s="21" t="s">
        <v>69</v>
      </c>
      <c r="J14" s="121" t="str">
        <f>IF('Rekapitulace stavby'!AM9="","",'Rekapitulace stavby'!AM9)</f>
        <v/>
      </c>
    </row>
    <row r="15" spans="2:11" s="2" customFormat="1" ht="18" customHeight="1" x14ac:dyDescent="0.25">
      <c r="B15" s="74"/>
      <c r="E15" s="40" t="str">
        <f>IF('Rekapitulace stavby'!D10="","",'Rekapitulace stavby'!D10)</f>
        <v xml:space="preserve"> </v>
      </c>
      <c r="I15" s="21" t="s">
        <v>67</v>
      </c>
      <c r="J15" s="121" t="str">
        <f>IF('Rekapitulace stavby'!AM10="","",'Rekapitulace stavby'!AM10)</f>
        <v/>
      </c>
    </row>
    <row r="16" spans="2:11" s="2" customFormat="1" ht="6.95" customHeight="1" x14ac:dyDescent="0.25">
      <c r="B16" s="74"/>
      <c r="J16" s="81"/>
    </row>
    <row r="17" spans="2:11" s="2" customFormat="1" ht="12" customHeight="1" x14ac:dyDescent="0.25">
      <c r="B17" s="74"/>
      <c r="D17" s="21" t="s">
        <v>43</v>
      </c>
      <c r="I17" s="21" t="s">
        <v>69</v>
      </c>
      <c r="J17" s="121" t="str">
        <f>'Rekapitulace stavby'!AM12</f>
        <v/>
      </c>
    </row>
    <row r="18" spans="2:11" s="2" customFormat="1" ht="18" customHeight="1" x14ac:dyDescent="0.25">
      <c r="B18" s="74"/>
      <c r="E18" s="253" t="str">
        <f>'Rekapitulace stavby'!D13</f>
        <v xml:space="preserve"> </v>
      </c>
      <c r="F18" s="253"/>
      <c r="G18" s="253"/>
      <c r="H18" s="253"/>
      <c r="I18" s="21" t="s">
        <v>67</v>
      </c>
      <c r="J18" s="121" t="str">
        <f>'Rekapitulace stavby'!AM13</f>
        <v/>
      </c>
    </row>
    <row r="19" spans="2:11" s="2" customFormat="1" ht="6.95" customHeight="1" x14ac:dyDescent="0.25">
      <c r="B19" s="74"/>
      <c r="J19" s="81"/>
    </row>
    <row r="20" spans="2:11" s="2" customFormat="1" ht="12" customHeight="1" x14ac:dyDescent="0.25">
      <c r="B20" s="74"/>
      <c r="D20" s="21" t="s">
        <v>44</v>
      </c>
      <c r="I20" s="21" t="s">
        <v>69</v>
      </c>
      <c r="J20" s="121" t="str">
        <f>IF('Rekapitulace stavby'!AM15="","",'Rekapitulace stavby'!AM15)</f>
        <v/>
      </c>
    </row>
    <row r="21" spans="2:11" s="2" customFormat="1" ht="18" customHeight="1" x14ac:dyDescent="0.25">
      <c r="B21" s="74"/>
      <c r="E21" s="40" t="str">
        <f>IF('Rekapitulace stavby'!D16="","",'Rekapitulace stavby'!D16)</f>
        <v xml:space="preserve"> </v>
      </c>
      <c r="I21" s="21" t="s">
        <v>67</v>
      </c>
      <c r="J21" s="121" t="str">
        <f>IF('Rekapitulace stavby'!AM16="","",'Rekapitulace stavby'!AM16)</f>
        <v/>
      </c>
    </row>
    <row r="22" spans="2:11" s="2" customFormat="1" ht="6.95" customHeight="1" x14ac:dyDescent="0.25">
      <c r="B22" s="74"/>
      <c r="J22" s="81"/>
    </row>
    <row r="23" spans="2:11" s="2" customFormat="1" ht="12" customHeight="1" x14ac:dyDescent="0.25">
      <c r="B23" s="74"/>
      <c r="D23" s="21" t="s">
        <v>42</v>
      </c>
      <c r="I23" s="21" t="s">
        <v>69</v>
      </c>
      <c r="J23" s="121" t="str">
        <f>IF('Rekapitulace stavby'!AM18="","",'Rekapitulace stavby'!AM18)</f>
        <v/>
      </c>
    </row>
    <row r="24" spans="2:11" s="2" customFormat="1" ht="18" customHeight="1" x14ac:dyDescent="0.25">
      <c r="B24" s="74"/>
      <c r="E24" s="40" t="str">
        <f>IF('Rekapitulace stavby'!D19="","",'Rekapitulace stavby'!D19)</f>
        <v xml:space="preserve"> </v>
      </c>
      <c r="I24" s="21" t="s">
        <v>67</v>
      </c>
      <c r="J24" s="121" t="str">
        <f>IF('Rekapitulace stavby'!AM19="","",'Rekapitulace stavby'!AM19)</f>
        <v/>
      </c>
    </row>
    <row r="25" spans="2:11" s="2" customFormat="1" ht="6.95" customHeight="1" x14ac:dyDescent="0.25">
      <c r="B25" s="74"/>
      <c r="J25" s="81"/>
    </row>
    <row r="26" spans="2:11" s="2" customFormat="1" ht="12" customHeight="1" x14ac:dyDescent="0.25">
      <c r="B26" s="74"/>
      <c r="D26" s="21" t="s">
        <v>66</v>
      </c>
      <c r="J26" s="81"/>
    </row>
    <row r="27" spans="2:11" s="118" customFormat="1" ht="16.5" customHeight="1" x14ac:dyDescent="0.25">
      <c r="B27" s="120"/>
      <c r="E27" s="262" t="s">
        <v>35</v>
      </c>
      <c r="F27" s="262"/>
      <c r="G27" s="262"/>
      <c r="H27" s="262"/>
      <c r="J27" s="119"/>
    </row>
    <row r="28" spans="2:11" s="2" customFormat="1" ht="6.95" customHeight="1" x14ac:dyDescent="0.25">
      <c r="B28" s="74"/>
      <c r="J28" s="81"/>
    </row>
    <row r="29" spans="2:11" s="2" customFormat="1" ht="6.95" customHeight="1" x14ac:dyDescent="0.25">
      <c r="B29" s="74"/>
      <c r="D29" s="113"/>
      <c r="E29" s="113"/>
      <c r="F29" s="113"/>
      <c r="G29" s="113"/>
      <c r="H29" s="113"/>
      <c r="I29" s="113"/>
      <c r="J29" s="114"/>
      <c r="K29" s="113"/>
    </row>
    <row r="30" spans="2:11" s="2" customFormat="1" ht="14.45" customHeight="1" x14ac:dyDescent="0.25">
      <c r="B30" s="74"/>
      <c r="D30" s="117" t="s">
        <v>145</v>
      </c>
      <c r="J30" s="116">
        <f>J61</f>
        <v>0</v>
      </c>
    </row>
    <row r="31" spans="2:11" s="2" customFormat="1" ht="14.45" customHeight="1" x14ac:dyDescent="0.25">
      <c r="B31" s="74"/>
      <c r="D31" s="37" t="s">
        <v>108</v>
      </c>
      <c r="J31" s="116">
        <f>J77</f>
        <v>0</v>
      </c>
    </row>
    <row r="32" spans="2:11" s="2" customFormat="1" ht="25.35" customHeight="1" x14ac:dyDescent="0.25">
      <c r="B32" s="74"/>
      <c r="D32" s="115" t="s">
        <v>63</v>
      </c>
      <c r="J32" s="100">
        <f>ROUND(J30 + J31, 2)</f>
        <v>0</v>
      </c>
    </row>
    <row r="33" spans="2:11" s="2" customFormat="1" ht="6.95" customHeight="1" x14ac:dyDescent="0.25">
      <c r="B33" s="74"/>
      <c r="D33" s="113"/>
      <c r="E33" s="113"/>
      <c r="F33" s="113"/>
      <c r="G33" s="113"/>
      <c r="H33" s="113"/>
      <c r="I33" s="113"/>
      <c r="J33" s="114"/>
      <c r="K33" s="113"/>
    </row>
    <row r="34" spans="2:11" s="2" customFormat="1" ht="14.45" customHeight="1" x14ac:dyDescent="0.25">
      <c r="B34" s="74"/>
      <c r="F34" s="112" t="s">
        <v>61</v>
      </c>
      <c r="I34" s="112" t="s">
        <v>62</v>
      </c>
      <c r="J34" s="111" t="s">
        <v>60</v>
      </c>
    </row>
    <row r="35" spans="2:11" s="2" customFormat="1" ht="14.45" customHeight="1" x14ac:dyDescent="0.25">
      <c r="B35" s="74"/>
      <c r="D35" s="21" t="s">
        <v>59</v>
      </c>
      <c r="E35" s="21" t="s">
        <v>58</v>
      </c>
      <c r="F35" s="110">
        <f>J32</f>
        <v>0</v>
      </c>
      <c r="I35" s="109">
        <v>0.21</v>
      </c>
      <c r="J35" s="108">
        <f>F35*I35</f>
        <v>0</v>
      </c>
    </row>
    <row r="36" spans="2:11" s="2" customFormat="1" ht="14.45" customHeight="1" x14ac:dyDescent="0.25">
      <c r="B36" s="74"/>
      <c r="E36" s="21" t="s">
        <v>57</v>
      </c>
      <c r="F36" s="110">
        <v>0</v>
      </c>
      <c r="I36" s="109">
        <v>0.15</v>
      </c>
      <c r="J36" s="108">
        <v>0</v>
      </c>
    </row>
    <row r="37" spans="2:11" s="2" customFormat="1" ht="14.45" hidden="1" customHeight="1" x14ac:dyDescent="0.25">
      <c r="B37" s="74"/>
      <c r="E37" s="21" t="s">
        <v>56</v>
      </c>
      <c r="F37" s="110" t="e">
        <f>ROUND((SUM(#REF!) + SUM(#REF!)),  2)</f>
        <v>#REF!</v>
      </c>
      <c r="I37" s="109">
        <v>0.21</v>
      </c>
      <c r="J37" s="108">
        <f>0</f>
        <v>0</v>
      </c>
    </row>
    <row r="38" spans="2:11" s="2" customFormat="1" ht="14.45" hidden="1" customHeight="1" x14ac:dyDescent="0.25">
      <c r="B38" s="74"/>
      <c r="E38" s="21" t="s">
        <v>55</v>
      </c>
      <c r="F38" s="110" t="e">
        <f>ROUND((SUM(#REF!) + SUM(#REF!)),  2)</f>
        <v>#REF!</v>
      </c>
      <c r="I38" s="109">
        <v>0.15</v>
      </c>
      <c r="J38" s="108">
        <f>0</f>
        <v>0</v>
      </c>
    </row>
    <row r="39" spans="2:11" s="2" customFormat="1" ht="14.45" hidden="1" customHeight="1" x14ac:dyDescent="0.25">
      <c r="B39" s="74"/>
      <c r="E39" s="21" t="s">
        <v>54</v>
      </c>
      <c r="F39" s="110" t="e">
        <f>ROUND((SUM(#REF!) + SUM(#REF!)),  2)</f>
        <v>#REF!</v>
      </c>
      <c r="I39" s="109">
        <v>0</v>
      </c>
      <c r="J39" s="108">
        <f>0</f>
        <v>0</v>
      </c>
    </row>
    <row r="40" spans="2:11" s="2" customFormat="1" ht="6.95" customHeight="1" x14ac:dyDescent="0.25">
      <c r="B40" s="74"/>
      <c r="J40" s="81"/>
    </row>
    <row r="41" spans="2:11" s="2" customFormat="1" ht="25.35" customHeight="1" x14ac:dyDescent="0.25">
      <c r="B41" s="74"/>
      <c r="C41" s="5"/>
      <c r="D41" s="107" t="s">
        <v>53</v>
      </c>
      <c r="E41" s="20"/>
      <c r="F41" s="20"/>
      <c r="G41" s="106" t="s">
        <v>52</v>
      </c>
      <c r="H41" s="105" t="s">
        <v>51</v>
      </c>
      <c r="I41" s="20"/>
      <c r="J41" s="104">
        <f>SUM(J32:J39)</f>
        <v>0</v>
      </c>
      <c r="K41" s="103"/>
    </row>
    <row r="42" spans="2:11" s="2" customFormat="1" ht="14.45" customHeight="1" x14ac:dyDescent="0.25">
      <c r="B42" s="48"/>
      <c r="C42" s="47"/>
      <c r="D42" s="47"/>
      <c r="E42" s="47"/>
      <c r="F42" s="47"/>
      <c r="G42" s="47"/>
      <c r="H42" s="47"/>
      <c r="I42" s="47"/>
      <c r="J42" s="46"/>
      <c r="K42" s="3"/>
    </row>
    <row r="46" spans="2:11" s="2" customFormat="1" ht="6.95" customHeight="1" x14ac:dyDescent="0.25">
      <c r="B46" s="86"/>
      <c r="C46" s="85"/>
      <c r="D46" s="85"/>
      <c r="E46" s="85"/>
      <c r="F46" s="85"/>
      <c r="G46" s="85"/>
      <c r="H46" s="85"/>
      <c r="I46" s="85"/>
      <c r="J46" s="84"/>
      <c r="K46" s="27"/>
    </row>
    <row r="47" spans="2:11" s="2" customFormat="1" ht="24.95" customHeight="1" x14ac:dyDescent="0.25">
      <c r="B47" s="74"/>
      <c r="C47" s="26" t="s">
        <v>144</v>
      </c>
      <c r="J47" s="81"/>
    </row>
    <row r="48" spans="2:11" s="2" customFormat="1" ht="6.95" customHeight="1" x14ac:dyDescent="0.25">
      <c r="B48" s="74"/>
      <c r="J48" s="81"/>
    </row>
    <row r="49" spans="2:11" s="2" customFormat="1" ht="12" customHeight="1" x14ac:dyDescent="0.25">
      <c r="B49" s="74"/>
      <c r="C49" s="21" t="s">
        <v>48</v>
      </c>
      <c r="J49" s="81"/>
    </row>
    <row r="50" spans="2:11" s="2" customFormat="1" ht="16.5" customHeight="1" x14ac:dyDescent="0.25">
      <c r="B50" s="74"/>
      <c r="E50" s="284" t="str">
        <f>E7</f>
        <v>PP-SAKO Brno, a.s. - SSO Jedovnická 4</v>
      </c>
      <c r="F50" s="285"/>
      <c r="G50" s="285"/>
      <c r="H50" s="285"/>
      <c r="J50" s="81"/>
    </row>
    <row r="51" spans="2:11" s="2" customFormat="1" ht="12" customHeight="1" x14ac:dyDescent="0.25">
      <c r="B51" s="74"/>
      <c r="C51" s="21" t="s">
        <v>137</v>
      </c>
      <c r="J51" s="81"/>
    </row>
    <row r="52" spans="2:11" s="2" customFormat="1" ht="16.5" customHeight="1" x14ac:dyDescent="0.25">
      <c r="B52" s="74"/>
      <c r="E52" s="278" t="str">
        <f>E9</f>
        <v>SO 006 - Nájezdová mostní váha</v>
      </c>
      <c r="F52" s="271"/>
      <c r="G52" s="271"/>
      <c r="H52" s="271"/>
      <c r="J52" s="81"/>
    </row>
    <row r="53" spans="2:11" s="2" customFormat="1" ht="6.95" customHeight="1" x14ac:dyDescent="0.25">
      <c r="B53" s="74"/>
      <c r="J53" s="81"/>
    </row>
    <row r="54" spans="2:11" s="2" customFormat="1" ht="12" customHeight="1" x14ac:dyDescent="0.25">
      <c r="B54" s="74"/>
      <c r="C54" s="21" t="s">
        <v>47</v>
      </c>
      <c r="F54" s="40" t="str">
        <f>F12</f>
        <v xml:space="preserve"> </v>
      </c>
      <c r="I54" s="21" t="s">
        <v>46</v>
      </c>
      <c r="J54" s="83">
        <f>IF(J12="","",J12)</f>
        <v>43787</v>
      </c>
    </row>
    <row r="55" spans="2:11" s="2" customFormat="1" ht="6.95" customHeight="1" x14ac:dyDescent="0.25">
      <c r="B55" s="74"/>
      <c r="J55" s="81"/>
    </row>
    <row r="56" spans="2:11" s="2" customFormat="1" ht="13.7" customHeight="1" x14ac:dyDescent="0.25">
      <c r="B56" s="74"/>
      <c r="C56" s="21" t="s">
        <v>45</v>
      </c>
      <c r="F56" s="40" t="str">
        <f>E15</f>
        <v xml:space="preserve"> </v>
      </c>
      <c r="I56" s="21" t="s">
        <v>44</v>
      </c>
      <c r="J56" s="82" t="str">
        <f>E21</f>
        <v xml:space="preserve"> </v>
      </c>
    </row>
    <row r="57" spans="2:11" s="2" customFormat="1" ht="13.7" customHeight="1" x14ac:dyDescent="0.25">
      <c r="B57" s="74"/>
      <c r="C57" s="21" t="s">
        <v>43</v>
      </c>
      <c r="F57" s="40" t="str">
        <f>IF(E18="","",E18)</f>
        <v xml:space="preserve"> </v>
      </c>
      <c r="I57" s="21" t="s">
        <v>42</v>
      </c>
      <c r="J57" s="82" t="str">
        <f>E24</f>
        <v xml:space="preserve"> </v>
      </c>
    </row>
    <row r="58" spans="2:11" s="2" customFormat="1" ht="10.35" customHeight="1" x14ac:dyDescent="0.25">
      <c r="B58" s="74"/>
      <c r="J58" s="81"/>
    </row>
    <row r="59" spans="2:11" s="2" customFormat="1" ht="29.25" customHeight="1" x14ac:dyDescent="0.25">
      <c r="B59" s="74"/>
      <c r="C59" s="102" t="s">
        <v>143</v>
      </c>
      <c r="D59" s="5"/>
      <c r="E59" s="5"/>
      <c r="F59" s="5"/>
      <c r="G59" s="5"/>
      <c r="H59" s="5"/>
      <c r="I59" s="5"/>
      <c r="J59" s="101" t="s">
        <v>132</v>
      </c>
      <c r="K59" s="5"/>
    </row>
    <row r="60" spans="2:11" s="2" customFormat="1" ht="10.35" customHeight="1" x14ac:dyDescent="0.25">
      <c r="B60" s="74"/>
      <c r="J60" s="81"/>
    </row>
    <row r="61" spans="2:11" s="2" customFormat="1" ht="22.9" customHeight="1" x14ac:dyDescent="0.25">
      <c r="B61" s="74"/>
      <c r="C61" s="89" t="s">
        <v>142</v>
      </c>
      <c r="J61" s="100">
        <f>J62+J71</f>
        <v>0</v>
      </c>
    </row>
    <row r="62" spans="2:11" s="95" customFormat="1" ht="24.95" customHeight="1" x14ac:dyDescent="0.25">
      <c r="B62" s="99"/>
      <c r="D62" s="98" t="s">
        <v>141</v>
      </c>
      <c r="E62" s="97"/>
      <c r="F62" s="97"/>
      <c r="G62" s="97"/>
      <c r="H62" s="97"/>
      <c r="I62" s="97"/>
      <c r="J62" s="96">
        <f>J63+J64+J65+J66+J67+J68+J69+J70+J74</f>
        <v>0</v>
      </c>
    </row>
    <row r="63" spans="2:11" s="90" customFormat="1" ht="19.899999999999999" customHeight="1" x14ac:dyDescent="0.25">
      <c r="B63" s="94"/>
      <c r="D63" s="93" t="s">
        <v>1810</v>
      </c>
      <c r="E63" s="92"/>
      <c r="F63" s="92"/>
      <c r="G63" s="92"/>
      <c r="H63" s="92"/>
      <c r="I63" s="92"/>
      <c r="J63" s="91">
        <f>J100</f>
        <v>0</v>
      </c>
    </row>
    <row r="64" spans="2:11" s="90" customFormat="1" ht="19.899999999999999" customHeight="1" x14ac:dyDescent="0.25">
      <c r="B64" s="94"/>
      <c r="D64" s="93" t="s">
        <v>1601</v>
      </c>
      <c r="E64" s="92"/>
      <c r="F64" s="92"/>
      <c r="G64" s="92"/>
      <c r="H64" s="92"/>
      <c r="I64" s="92"/>
      <c r="J64" s="91">
        <f>J103</f>
        <v>0</v>
      </c>
    </row>
    <row r="65" spans="2:11" s="90" customFormat="1" ht="19.899999999999999" customHeight="1" x14ac:dyDescent="0.25">
      <c r="B65" s="94"/>
      <c r="D65" s="93" t="s">
        <v>1599</v>
      </c>
      <c r="E65" s="92"/>
      <c r="F65" s="92"/>
      <c r="G65" s="92"/>
      <c r="H65" s="92"/>
      <c r="I65" s="92"/>
      <c r="J65" s="91">
        <f>J105</f>
        <v>0</v>
      </c>
    </row>
    <row r="66" spans="2:11" s="90" customFormat="1" ht="19.899999999999999" customHeight="1" x14ac:dyDescent="0.25">
      <c r="B66" s="94"/>
      <c r="D66" s="93" t="s">
        <v>1706</v>
      </c>
      <c r="E66" s="92"/>
      <c r="F66" s="92"/>
      <c r="G66" s="92"/>
      <c r="H66" s="92"/>
      <c r="I66" s="92"/>
      <c r="J66" s="91">
        <f>J107</f>
        <v>0</v>
      </c>
    </row>
    <row r="67" spans="2:11" s="90" customFormat="1" ht="19.899999999999999" customHeight="1" x14ac:dyDescent="0.25">
      <c r="B67" s="94"/>
      <c r="D67" s="93" t="s">
        <v>1809</v>
      </c>
      <c r="E67" s="92"/>
      <c r="F67" s="92"/>
      <c r="G67" s="92"/>
      <c r="H67" s="92"/>
      <c r="I67" s="92"/>
      <c r="J67" s="91">
        <f>J109</f>
        <v>0</v>
      </c>
    </row>
    <row r="68" spans="2:11" s="90" customFormat="1" ht="19.899999999999999" customHeight="1" x14ac:dyDescent="0.25">
      <c r="B68" s="94"/>
      <c r="D68" s="93" t="s">
        <v>1808</v>
      </c>
      <c r="E68" s="92"/>
      <c r="F68" s="92"/>
      <c r="G68" s="92"/>
      <c r="H68" s="92"/>
      <c r="I68" s="92"/>
      <c r="J68" s="91">
        <f>J114</f>
        <v>0</v>
      </c>
    </row>
    <row r="69" spans="2:11" s="90" customFormat="1" ht="19.899999999999999" customHeight="1" x14ac:dyDescent="0.25">
      <c r="B69" s="94"/>
      <c r="D69" s="93" t="s">
        <v>1744</v>
      </c>
      <c r="E69" s="92"/>
      <c r="F69" s="92"/>
      <c r="G69" s="92"/>
      <c r="H69" s="92"/>
      <c r="I69" s="92"/>
      <c r="J69" s="91">
        <f>J116</f>
        <v>0</v>
      </c>
    </row>
    <row r="70" spans="2:11" s="90" customFormat="1" ht="19.899999999999999" customHeight="1" x14ac:dyDescent="0.25">
      <c r="B70" s="94"/>
      <c r="D70" s="93" t="s">
        <v>1807</v>
      </c>
      <c r="E70" s="92"/>
      <c r="F70" s="92"/>
      <c r="G70" s="92"/>
      <c r="H70" s="92"/>
      <c r="I70" s="92"/>
      <c r="J70" s="91">
        <f>J118</f>
        <v>0</v>
      </c>
    </row>
    <row r="71" spans="2:11" s="95" customFormat="1" ht="24.95" customHeight="1" x14ac:dyDescent="0.25">
      <c r="B71" s="99"/>
      <c r="D71" s="98" t="s">
        <v>176</v>
      </c>
      <c r="E71" s="97"/>
      <c r="F71" s="97"/>
      <c r="G71" s="97"/>
      <c r="H71" s="97"/>
      <c r="I71" s="97"/>
      <c r="J71" s="96">
        <f>J72+J73</f>
        <v>0</v>
      </c>
    </row>
    <row r="72" spans="2:11" s="90" customFormat="1" ht="19.899999999999999" customHeight="1" x14ac:dyDescent="0.25">
      <c r="B72" s="94"/>
      <c r="D72" s="93" t="s">
        <v>1806</v>
      </c>
      <c r="E72" s="92"/>
      <c r="F72" s="92"/>
      <c r="G72" s="92"/>
      <c r="H72" s="92"/>
      <c r="I72" s="92"/>
      <c r="J72" s="91">
        <f>J121</f>
        <v>0</v>
      </c>
    </row>
    <row r="73" spans="2:11" s="90" customFormat="1" ht="19.899999999999999" customHeight="1" x14ac:dyDescent="0.25">
      <c r="B73" s="94"/>
      <c r="D73" s="93" t="s">
        <v>1805</v>
      </c>
      <c r="E73" s="92"/>
      <c r="F73" s="92"/>
      <c r="G73" s="92"/>
      <c r="H73" s="92"/>
      <c r="I73" s="92"/>
      <c r="J73" s="91">
        <f>J124</f>
        <v>0</v>
      </c>
    </row>
    <row r="74" spans="2:11" s="90" customFormat="1" ht="19.899999999999999" customHeight="1" x14ac:dyDescent="0.25">
      <c r="B74" s="94"/>
      <c r="D74" s="93" t="s">
        <v>156</v>
      </c>
      <c r="E74" s="92"/>
      <c r="F74" s="92"/>
      <c r="G74" s="92"/>
      <c r="H74" s="92"/>
      <c r="I74" s="92"/>
      <c r="J74" s="91">
        <f>J126</f>
        <v>0</v>
      </c>
    </row>
    <row r="75" spans="2:11" s="2" customFormat="1" ht="21.75" customHeight="1" x14ac:dyDescent="0.25">
      <c r="B75" s="74"/>
      <c r="J75" s="81"/>
    </row>
    <row r="76" spans="2:11" s="2" customFormat="1" ht="6.95" customHeight="1" x14ac:dyDescent="0.25">
      <c r="B76" s="74"/>
      <c r="J76" s="81"/>
    </row>
    <row r="77" spans="2:11" s="2" customFormat="1" ht="29.25" customHeight="1" x14ac:dyDescent="0.25">
      <c r="B77" s="74"/>
      <c r="C77" s="89" t="s">
        <v>139</v>
      </c>
      <c r="J77" s="88">
        <v>0</v>
      </c>
    </row>
    <row r="78" spans="2:11" s="2" customFormat="1" ht="18" customHeight="1" x14ac:dyDescent="0.25">
      <c r="B78" s="74"/>
      <c r="J78" s="81"/>
    </row>
    <row r="79" spans="2:11" s="2" customFormat="1" ht="29.25" customHeight="1" x14ac:dyDescent="0.25">
      <c r="B79" s="74"/>
      <c r="C79" s="6" t="s">
        <v>0</v>
      </c>
      <c r="D79" s="5"/>
      <c r="E79" s="5"/>
      <c r="F79" s="5"/>
      <c r="G79" s="5"/>
      <c r="H79" s="5"/>
      <c r="I79" s="5"/>
      <c r="J79" s="87">
        <f>ROUND(J61+J77,2)</f>
        <v>0</v>
      </c>
      <c r="K79" s="5"/>
    </row>
    <row r="80" spans="2:11" s="2" customFormat="1" ht="6.95" customHeight="1" x14ac:dyDescent="0.25">
      <c r="B80" s="245"/>
      <c r="C80" s="3"/>
      <c r="D80" s="3"/>
      <c r="E80" s="3"/>
      <c r="F80" s="3"/>
      <c r="G80" s="3"/>
      <c r="H80" s="3"/>
      <c r="I80" s="3"/>
      <c r="J80" s="244"/>
      <c r="K80" s="3"/>
    </row>
    <row r="81" spans="2:11" x14ac:dyDescent="0.2">
      <c r="B81" s="123"/>
      <c r="J81" s="122"/>
    </row>
    <row r="82" spans="2:11" x14ac:dyDescent="0.2">
      <c r="B82" s="123"/>
      <c r="J82" s="122"/>
    </row>
    <row r="83" spans="2:11" x14ac:dyDescent="0.2">
      <c r="B83" s="123"/>
      <c r="J83" s="122"/>
    </row>
    <row r="84" spans="2:11" s="2" customFormat="1" ht="6.95" customHeight="1" x14ac:dyDescent="0.25">
      <c r="B84" s="243"/>
      <c r="C84" s="27"/>
      <c r="D84" s="27"/>
      <c r="E84" s="27"/>
      <c r="F84" s="27"/>
      <c r="G84" s="27"/>
      <c r="H84" s="27"/>
      <c r="I84" s="27"/>
      <c r="J84" s="242"/>
      <c r="K84" s="27"/>
    </row>
    <row r="85" spans="2:11" s="2" customFormat="1" ht="24.95" customHeight="1" x14ac:dyDescent="0.25">
      <c r="B85" s="74"/>
      <c r="C85" s="26" t="s">
        <v>138</v>
      </c>
      <c r="J85" s="81"/>
    </row>
    <row r="86" spans="2:11" s="2" customFormat="1" ht="6.95" customHeight="1" x14ac:dyDescent="0.25">
      <c r="B86" s="74"/>
      <c r="J86" s="81"/>
    </row>
    <row r="87" spans="2:11" s="2" customFormat="1" ht="12" customHeight="1" x14ac:dyDescent="0.25">
      <c r="B87" s="74"/>
      <c r="C87" s="21" t="s">
        <v>48</v>
      </c>
      <c r="J87" s="81"/>
    </row>
    <row r="88" spans="2:11" s="2" customFormat="1" ht="16.5" customHeight="1" x14ac:dyDescent="0.25">
      <c r="B88" s="74"/>
      <c r="E88" s="284" t="str">
        <f>E7</f>
        <v>PP-SAKO Brno, a.s. - SSO Jedovnická 4</v>
      </c>
      <c r="F88" s="285"/>
      <c r="G88" s="285"/>
      <c r="H88" s="285"/>
      <c r="J88" s="81"/>
    </row>
    <row r="89" spans="2:11" s="2" customFormat="1" ht="12" customHeight="1" x14ac:dyDescent="0.25">
      <c r="B89" s="74"/>
      <c r="C89" s="21" t="s">
        <v>137</v>
      </c>
      <c r="J89" s="81"/>
    </row>
    <row r="90" spans="2:11" s="2" customFormat="1" ht="16.5" customHeight="1" x14ac:dyDescent="0.25">
      <c r="B90" s="74"/>
      <c r="E90" s="278" t="str">
        <f>E9</f>
        <v>SO 006 - Nájezdová mostní váha</v>
      </c>
      <c r="F90" s="271"/>
      <c r="G90" s="271"/>
      <c r="H90" s="271"/>
      <c r="J90" s="81"/>
    </row>
    <row r="91" spans="2:11" s="2" customFormat="1" ht="6.95" customHeight="1" x14ac:dyDescent="0.25">
      <c r="B91" s="74"/>
      <c r="J91" s="81"/>
    </row>
    <row r="92" spans="2:11" s="2" customFormat="1" ht="12" customHeight="1" x14ac:dyDescent="0.25">
      <c r="B92" s="74"/>
      <c r="C92" s="21" t="s">
        <v>47</v>
      </c>
      <c r="F92" s="40" t="str">
        <f>F12</f>
        <v xml:space="preserve"> </v>
      </c>
      <c r="I92" s="21" t="s">
        <v>46</v>
      </c>
      <c r="J92" s="83">
        <f>IF(J12="","",J12)</f>
        <v>43787</v>
      </c>
    </row>
    <row r="93" spans="2:11" s="2" customFormat="1" ht="6.95" customHeight="1" x14ac:dyDescent="0.25">
      <c r="B93" s="74"/>
      <c r="J93" s="81"/>
    </row>
    <row r="94" spans="2:11" s="2" customFormat="1" ht="13.7" customHeight="1" x14ac:dyDescent="0.25">
      <c r="B94" s="74"/>
      <c r="C94" s="21" t="s">
        <v>45</v>
      </c>
      <c r="F94" s="40" t="str">
        <f>E15</f>
        <v xml:space="preserve"> </v>
      </c>
      <c r="I94" s="21" t="s">
        <v>44</v>
      </c>
      <c r="J94" s="82" t="str">
        <f>E21</f>
        <v xml:space="preserve"> </v>
      </c>
    </row>
    <row r="95" spans="2:11" s="2" customFormat="1" ht="13.7" customHeight="1" x14ac:dyDescent="0.25">
      <c r="B95" s="74"/>
      <c r="C95" s="21" t="s">
        <v>43</v>
      </c>
      <c r="F95" s="40" t="str">
        <f>IF(E18="","",E18)</f>
        <v xml:space="preserve"> </v>
      </c>
      <c r="I95" s="21" t="s">
        <v>42</v>
      </c>
      <c r="J95" s="82" t="str">
        <f>E24</f>
        <v xml:space="preserve"> </v>
      </c>
    </row>
    <row r="96" spans="2:11" s="2" customFormat="1" ht="10.35" customHeight="1" x14ac:dyDescent="0.25">
      <c r="B96" s="74"/>
      <c r="J96" s="81"/>
    </row>
    <row r="97" spans="2:11" s="75" customFormat="1" ht="29.25" customHeight="1" x14ac:dyDescent="0.25">
      <c r="B97" s="80"/>
      <c r="C97" s="79" t="s">
        <v>136</v>
      </c>
      <c r="D97" s="78" t="s">
        <v>37</v>
      </c>
      <c r="E97" s="78" t="s">
        <v>41</v>
      </c>
      <c r="F97" s="78" t="s">
        <v>40</v>
      </c>
      <c r="G97" s="78" t="s">
        <v>135</v>
      </c>
      <c r="H97" s="78" t="s">
        <v>134</v>
      </c>
      <c r="I97" s="78" t="s">
        <v>133</v>
      </c>
      <c r="J97" s="77" t="s">
        <v>132</v>
      </c>
      <c r="K97" s="76" t="s">
        <v>131</v>
      </c>
    </row>
    <row r="98" spans="2:11" s="2" customFormat="1" ht="22.9" customHeight="1" x14ac:dyDescent="0.25">
      <c r="B98" s="74"/>
      <c r="C98" s="9" t="s">
        <v>130</v>
      </c>
      <c r="J98" s="73">
        <f>J99+J120</f>
        <v>0</v>
      </c>
    </row>
    <row r="99" spans="2:11" s="66" customFormat="1" ht="25.9" customHeight="1" x14ac:dyDescent="0.2">
      <c r="B99" s="70"/>
      <c r="D99" s="69" t="s">
        <v>110</v>
      </c>
      <c r="E99" s="72" t="s">
        <v>129</v>
      </c>
      <c r="F99" s="72" t="s">
        <v>128</v>
      </c>
      <c r="J99" s="71">
        <f>J100+J103+J105+J107+J109+J114+J116+J118+J126</f>
        <v>0</v>
      </c>
    </row>
    <row r="100" spans="2:11" s="66" customFormat="1" ht="22.9" customHeight="1" x14ac:dyDescent="0.2">
      <c r="B100" s="70"/>
      <c r="D100" s="69" t="s">
        <v>110</v>
      </c>
      <c r="E100" s="68">
        <v>12</v>
      </c>
      <c r="F100" s="68" t="s">
        <v>243</v>
      </c>
      <c r="J100" s="67">
        <f>J101+J102</f>
        <v>0</v>
      </c>
    </row>
    <row r="101" spans="2:11" s="2" customFormat="1" ht="16.5" customHeight="1" x14ac:dyDescent="0.25">
      <c r="B101" s="57"/>
      <c r="C101" s="56">
        <v>1</v>
      </c>
      <c r="D101" s="56" t="s">
        <v>78</v>
      </c>
      <c r="E101" s="55" t="s">
        <v>1804</v>
      </c>
      <c r="F101" s="54" t="s">
        <v>1803</v>
      </c>
      <c r="G101" s="53" t="s">
        <v>223</v>
      </c>
      <c r="H101" s="52">
        <v>27</v>
      </c>
      <c r="I101" s="51">
        <v>0</v>
      </c>
      <c r="J101" s="50">
        <f>ROUND(I101*H101,2)</f>
        <v>0</v>
      </c>
      <c r="K101" s="49" t="s">
        <v>282</v>
      </c>
    </row>
    <row r="102" spans="2:11" s="2" customFormat="1" ht="16.5" customHeight="1" x14ac:dyDescent="0.25">
      <c r="B102" s="57"/>
      <c r="C102" s="56">
        <v>2</v>
      </c>
      <c r="D102" s="56" t="s">
        <v>78</v>
      </c>
      <c r="E102" s="55" t="s">
        <v>240</v>
      </c>
      <c r="F102" s="54" t="s">
        <v>239</v>
      </c>
      <c r="G102" s="53" t="s">
        <v>223</v>
      </c>
      <c r="H102" s="52">
        <v>27</v>
      </c>
      <c r="I102" s="51">
        <v>0</v>
      </c>
      <c r="J102" s="50">
        <f>ROUND(I102*H102,2)</f>
        <v>0</v>
      </c>
      <c r="K102" s="49" t="s">
        <v>148</v>
      </c>
    </row>
    <row r="103" spans="2:11" s="66" customFormat="1" ht="22.9" customHeight="1" x14ac:dyDescent="0.2">
      <c r="B103" s="70"/>
      <c r="D103" s="69" t="s">
        <v>110</v>
      </c>
      <c r="E103" s="68">
        <v>13</v>
      </c>
      <c r="F103" s="68" t="s">
        <v>1583</v>
      </c>
      <c r="J103" s="67">
        <f>J104</f>
        <v>0</v>
      </c>
    </row>
    <row r="104" spans="2:11" s="2" customFormat="1" ht="16.5" customHeight="1" x14ac:dyDescent="0.25">
      <c r="B104" s="57"/>
      <c r="C104" s="56">
        <v>3</v>
      </c>
      <c r="D104" s="56" t="s">
        <v>78</v>
      </c>
      <c r="E104" s="55" t="s">
        <v>1802</v>
      </c>
      <c r="F104" s="54" t="s">
        <v>1801</v>
      </c>
      <c r="G104" s="53" t="s">
        <v>223</v>
      </c>
      <c r="H104" s="52">
        <v>2.5</v>
      </c>
      <c r="I104" s="51">
        <v>0</v>
      </c>
      <c r="J104" s="50">
        <f>ROUND(I104*H104,2)</f>
        <v>0</v>
      </c>
      <c r="K104" s="49" t="s">
        <v>148</v>
      </c>
    </row>
    <row r="105" spans="2:11" s="66" customFormat="1" ht="22.9" customHeight="1" x14ac:dyDescent="0.2">
      <c r="B105" s="70"/>
      <c r="D105" s="69" t="s">
        <v>110</v>
      </c>
      <c r="E105" s="68">
        <v>16</v>
      </c>
      <c r="F105" s="68" t="s">
        <v>1567</v>
      </c>
      <c r="J105" s="67">
        <f>J106</f>
        <v>0</v>
      </c>
    </row>
    <row r="106" spans="2:11" s="2" customFormat="1" ht="16.5" customHeight="1" x14ac:dyDescent="0.25">
      <c r="B106" s="57"/>
      <c r="C106" s="56">
        <v>4</v>
      </c>
      <c r="D106" s="56" t="s">
        <v>78</v>
      </c>
      <c r="E106" s="55" t="s">
        <v>1800</v>
      </c>
      <c r="F106" s="54" t="s">
        <v>1799</v>
      </c>
      <c r="G106" s="53" t="s">
        <v>223</v>
      </c>
      <c r="H106" s="52">
        <v>29.5</v>
      </c>
      <c r="I106" s="51">
        <v>0</v>
      </c>
      <c r="J106" s="50">
        <f>ROUND(I106*H106,2)</f>
        <v>0</v>
      </c>
      <c r="K106" s="49" t="s">
        <v>148</v>
      </c>
    </row>
    <row r="107" spans="2:11" s="66" customFormat="1" ht="22.9" customHeight="1" x14ac:dyDescent="0.2">
      <c r="B107" s="70"/>
      <c r="D107" s="69" t="s">
        <v>110</v>
      </c>
      <c r="E107" s="68">
        <v>18</v>
      </c>
      <c r="F107" s="68" t="s">
        <v>233</v>
      </c>
      <c r="J107" s="67">
        <f>J108</f>
        <v>0</v>
      </c>
    </row>
    <row r="108" spans="2:11" s="2" customFormat="1" ht="16.5" customHeight="1" x14ac:dyDescent="0.25">
      <c r="B108" s="57"/>
      <c r="C108" s="56">
        <v>5</v>
      </c>
      <c r="D108" s="56" t="s">
        <v>78</v>
      </c>
      <c r="E108" s="55" t="s">
        <v>1758</v>
      </c>
      <c r="F108" s="54" t="s">
        <v>1757</v>
      </c>
      <c r="G108" s="53" t="s">
        <v>206</v>
      </c>
      <c r="H108" s="52">
        <v>45.5</v>
      </c>
      <c r="I108" s="51">
        <v>0</v>
      </c>
      <c r="J108" s="50">
        <f>ROUND(I108*H108,2)</f>
        <v>0</v>
      </c>
      <c r="K108" s="49" t="s">
        <v>148</v>
      </c>
    </row>
    <row r="109" spans="2:11" s="66" customFormat="1" ht="22.9" customHeight="1" x14ac:dyDescent="0.2">
      <c r="B109" s="70"/>
      <c r="D109" s="69" t="s">
        <v>110</v>
      </c>
      <c r="E109" s="68">
        <v>27</v>
      </c>
      <c r="F109" s="68" t="s">
        <v>1558</v>
      </c>
      <c r="J109" s="67">
        <f>J110+J111+J112+J113</f>
        <v>0</v>
      </c>
    </row>
    <row r="110" spans="2:11" s="2" customFormat="1" ht="16.5" customHeight="1" x14ac:dyDescent="0.25">
      <c r="B110" s="57"/>
      <c r="C110" s="56">
        <v>6</v>
      </c>
      <c r="D110" s="56" t="s">
        <v>78</v>
      </c>
      <c r="E110" s="55" t="s">
        <v>1798</v>
      </c>
      <c r="F110" s="54" t="s">
        <v>1797</v>
      </c>
      <c r="G110" s="53" t="s">
        <v>223</v>
      </c>
      <c r="H110" s="52">
        <v>21.21</v>
      </c>
      <c r="I110" s="51">
        <v>0</v>
      </c>
      <c r="J110" s="50">
        <f>ROUND(I110*H110,2)</f>
        <v>0</v>
      </c>
      <c r="K110" s="49" t="s">
        <v>148</v>
      </c>
    </row>
    <row r="111" spans="2:11" s="2" customFormat="1" ht="16.5" customHeight="1" x14ac:dyDescent="0.25">
      <c r="B111" s="57"/>
      <c r="C111" s="56">
        <v>7</v>
      </c>
      <c r="D111" s="56" t="s">
        <v>78</v>
      </c>
      <c r="E111" s="55" t="s">
        <v>1796</v>
      </c>
      <c r="F111" s="54" t="s">
        <v>1795</v>
      </c>
      <c r="G111" s="53" t="s">
        <v>206</v>
      </c>
      <c r="H111" s="52">
        <v>39.81</v>
      </c>
      <c r="I111" s="51">
        <v>0</v>
      </c>
      <c r="J111" s="50">
        <f>ROUND(I111*H111,2)</f>
        <v>0</v>
      </c>
      <c r="K111" s="49" t="s">
        <v>148</v>
      </c>
    </row>
    <row r="112" spans="2:11" s="2" customFormat="1" ht="16.5" customHeight="1" x14ac:dyDescent="0.25">
      <c r="B112" s="57"/>
      <c r="C112" s="56">
        <v>8</v>
      </c>
      <c r="D112" s="56" t="s">
        <v>78</v>
      </c>
      <c r="E112" s="55" t="s">
        <v>1794</v>
      </c>
      <c r="F112" s="54" t="s">
        <v>1793</v>
      </c>
      <c r="G112" s="53" t="s">
        <v>206</v>
      </c>
      <c r="H112" s="52">
        <v>39.81</v>
      </c>
      <c r="I112" s="51">
        <v>0</v>
      </c>
      <c r="J112" s="50">
        <f>ROUND(I112*H112,2)</f>
        <v>0</v>
      </c>
      <c r="K112" s="49" t="s">
        <v>148</v>
      </c>
    </row>
    <row r="113" spans="2:11" s="2" customFormat="1" ht="16.5" customHeight="1" x14ac:dyDescent="0.25">
      <c r="B113" s="57"/>
      <c r="C113" s="56">
        <v>9</v>
      </c>
      <c r="D113" s="56" t="s">
        <v>78</v>
      </c>
      <c r="E113" s="55" t="s">
        <v>1792</v>
      </c>
      <c r="F113" s="54" t="s">
        <v>1791</v>
      </c>
      <c r="G113" s="53" t="s">
        <v>164</v>
      </c>
      <c r="H113" s="52">
        <v>0.57889999999999997</v>
      </c>
      <c r="I113" s="51">
        <v>0</v>
      </c>
      <c r="J113" s="50">
        <f>ROUND(I113*H113,2)</f>
        <v>0</v>
      </c>
      <c r="K113" s="49" t="s">
        <v>148</v>
      </c>
    </row>
    <row r="114" spans="2:11" s="66" customFormat="1" ht="22.9" customHeight="1" x14ac:dyDescent="0.2">
      <c r="B114" s="70"/>
      <c r="D114" s="69" t="s">
        <v>110</v>
      </c>
      <c r="E114" s="68">
        <v>38</v>
      </c>
      <c r="F114" s="68" t="s">
        <v>1790</v>
      </c>
      <c r="J114" s="67">
        <f>J115</f>
        <v>0</v>
      </c>
    </row>
    <row r="115" spans="2:11" s="2" customFormat="1" ht="16.5" customHeight="1" x14ac:dyDescent="0.25">
      <c r="B115" s="57"/>
      <c r="C115" s="56">
        <v>10</v>
      </c>
      <c r="D115" s="56" t="s">
        <v>78</v>
      </c>
      <c r="E115" s="55" t="s">
        <v>1789</v>
      </c>
      <c r="F115" s="54" t="s">
        <v>1788</v>
      </c>
      <c r="G115" s="53" t="s">
        <v>201</v>
      </c>
      <c r="H115" s="52">
        <v>10</v>
      </c>
      <c r="I115" s="51">
        <v>0</v>
      </c>
      <c r="J115" s="50">
        <f>ROUND(I115*H115,2)</f>
        <v>0</v>
      </c>
      <c r="K115" s="49" t="s">
        <v>148</v>
      </c>
    </row>
    <row r="116" spans="2:11" s="66" customFormat="1" ht="22.9" customHeight="1" x14ac:dyDescent="0.2">
      <c r="B116" s="70"/>
      <c r="D116" s="69" t="s">
        <v>110</v>
      </c>
      <c r="E116" s="68">
        <v>91</v>
      </c>
      <c r="F116" s="68" t="s">
        <v>211</v>
      </c>
      <c r="J116" s="67">
        <f>J117</f>
        <v>0</v>
      </c>
    </row>
    <row r="117" spans="2:11" s="2" customFormat="1" ht="16.5" customHeight="1" x14ac:dyDescent="0.25">
      <c r="B117" s="57"/>
      <c r="C117" s="56">
        <v>11</v>
      </c>
      <c r="D117" s="56" t="s">
        <v>78</v>
      </c>
      <c r="E117" s="55" t="s">
        <v>1787</v>
      </c>
      <c r="F117" s="54" t="s">
        <v>1786</v>
      </c>
      <c r="G117" s="53" t="s">
        <v>201</v>
      </c>
      <c r="H117" s="52">
        <v>8.4</v>
      </c>
      <c r="I117" s="51">
        <v>0</v>
      </c>
      <c r="J117" s="50">
        <f>ROUND(I117*H117,2)</f>
        <v>0</v>
      </c>
      <c r="K117" s="49" t="s">
        <v>148</v>
      </c>
    </row>
    <row r="118" spans="2:11" s="66" customFormat="1" ht="22.9" customHeight="1" x14ac:dyDescent="0.2">
      <c r="B118" s="70"/>
      <c r="D118" s="69" t="s">
        <v>110</v>
      </c>
      <c r="E118" s="68" t="s">
        <v>1785</v>
      </c>
      <c r="F118" s="68" t="s">
        <v>1784</v>
      </c>
      <c r="J118" s="67">
        <f>J119</f>
        <v>0</v>
      </c>
    </row>
    <row r="119" spans="2:11" s="2" customFormat="1" ht="16.5" customHeight="1" x14ac:dyDescent="0.25">
      <c r="B119" s="57"/>
      <c r="C119" s="56">
        <v>12</v>
      </c>
      <c r="D119" s="56" t="s">
        <v>78</v>
      </c>
      <c r="E119" s="55" t="s">
        <v>1783</v>
      </c>
      <c r="F119" s="54" t="s">
        <v>1782</v>
      </c>
      <c r="G119" s="53" t="s">
        <v>164</v>
      </c>
      <c r="H119" s="52">
        <v>62.930610000000001</v>
      </c>
      <c r="I119" s="51">
        <v>0</v>
      </c>
      <c r="J119" s="50">
        <f>ROUND(I119*H119,2)</f>
        <v>0</v>
      </c>
      <c r="K119" s="49" t="s">
        <v>148</v>
      </c>
    </row>
    <row r="120" spans="2:11" s="66" customFormat="1" ht="25.9" customHeight="1" x14ac:dyDescent="0.2">
      <c r="B120" s="70"/>
      <c r="D120" s="69" t="s">
        <v>110</v>
      </c>
      <c r="E120" s="72" t="s">
        <v>163</v>
      </c>
      <c r="F120" s="72" t="s">
        <v>162</v>
      </c>
      <c r="J120" s="71">
        <f>J121+J124</f>
        <v>0</v>
      </c>
    </row>
    <row r="121" spans="2:11" s="66" customFormat="1" ht="22.9" customHeight="1" x14ac:dyDescent="0.2">
      <c r="B121" s="70"/>
      <c r="D121" s="69" t="s">
        <v>110</v>
      </c>
      <c r="E121" s="68">
        <v>767</v>
      </c>
      <c r="F121" s="68" t="s">
        <v>161</v>
      </c>
      <c r="J121" s="67">
        <f>J122+J123</f>
        <v>0</v>
      </c>
    </row>
    <row r="122" spans="2:11" s="2" customFormat="1" ht="16.5" customHeight="1" x14ac:dyDescent="0.25">
      <c r="B122" s="57"/>
      <c r="C122" s="56">
        <v>13</v>
      </c>
      <c r="D122" s="56" t="s">
        <v>78</v>
      </c>
      <c r="E122" s="55" t="s">
        <v>1781</v>
      </c>
      <c r="F122" s="54" t="s">
        <v>1780</v>
      </c>
      <c r="G122" s="53" t="s">
        <v>157</v>
      </c>
      <c r="H122" s="52">
        <v>90</v>
      </c>
      <c r="I122" s="51">
        <v>0</v>
      </c>
      <c r="J122" s="50">
        <f>ROUND(I122*H122,2)</f>
        <v>0</v>
      </c>
      <c r="K122" s="49" t="s">
        <v>282</v>
      </c>
    </row>
    <row r="123" spans="2:11" s="2" customFormat="1" ht="16.5" customHeight="1" x14ac:dyDescent="0.25">
      <c r="B123" s="57"/>
      <c r="C123" s="56">
        <v>14</v>
      </c>
      <c r="D123" s="56" t="s">
        <v>78</v>
      </c>
      <c r="E123" s="55" t="s">
        <v>1779</v>
      </c>
      <c r="F123" s="54" t="s">
        <v>1778</v>
      </c>
      <c r="G123" s="53" t="s">
        <v>157</v>
      </c>
      <c r="H123" s="52">
        <v>188</v>
      </c>
      <c r="I123" s="51">
        <v>0</v>
      </c>
      <c r="J123" s="50">
        <f>ROUND(I123*H123,2)</f>
        <v>0</v>
      </c>
      <c r="K123" s="49" t="s">
        <v>282</v>
      </c>
    </row>
    <row r="124" spans="2:11" s="66" customFormat="1" ht="22.9" customHeight="1" x14ac:dyDescent="0.2">
      <c r="B124" s="70"/>
      <c r="D124" s="69" t="s">
        <v>110</v>
      </c>
      <c r="E124" s="68">
        <v>783</v>
      </c>
      <c r="F124" s="68" t="s">
        <v>1777</v>
      </c>
      <c r="J124" s="67">
        <f>J125</f>
        <v>0</v>
      </c>
    </row>
    <row r="125" spans="2:11" s="2" customFormat="1" ht="16.5" customHeight="1" x14ac:dyDescent="0.25">
      <c r="B125" s="57"/>
      <c r="C125" s="56">
        <v>15</v>
      </c>
      <c r="D125" s="56" t="s">
        <v>78</v>
      </c>
      <c r="E125" s="55" t="s">
        <v>1776</v>
      </c>
      <c r="F125" s="54" t="s">
        <v>1775</v>
      </c>
      <c r="G125" s="53" t="s">
        <v>206</v>
      </c>
      <c r="H125" s="52">
        <v>16</v>
      </c>
      <c r="I125" s="51">
        <v>0</v>
      </c>
      <c r="J125" s="50">
        <f>ROUND(I125*H125,2)</f>
        <v>0</v>
      </c>
      <c r="K125" s="49" t="s">
        <v>148</v>
      </c>
    </row>
    <row r="126" spans="2:11" s="66" customFormat="1" ht="22.9" customHeight="1" x14ac:dyDescent="0.2">
      <c r="B126" s="70"/>
      <c r="D126" s="69" t="s">
        <v>110</v>
      </c>
      <c r="E126" s="68"/>
      <c r="F126" s="68" t="s">
        <v>156</v>
      </c>
      <c r="J126" s="67">
        <f>J127+J128+J129+J130+J131</f>
        <v>0</v>
      </c>
    </row>
    <row r="127" spans="2:11" s="2" customFormat="1" ht="16.5" customHeight="1" x14ac:dyDescent="0.25">
      <c r="B127" s="57"/>
      <c r="C127" s="133">
        <v>16</v>
      </c>
      <c r="D127" s="133" t="s">
        <v>160</v>
      </c>
      <c r="E127" s="132" t="s">
        <v>1774</v>
      </c>
      <c r="F127" s="131" t="s">
        <v>1773</v>
      </c>
      <c r="G127" s="130" t="s">
        <v>149</v>
      </c>
      <c r="H127" s="129">
        <v>1</v>
      </c>
      <c r="I127" s="128">
        <v>0</v>
      </c>
      <c r="J127" s="127">
        <f>ROUND(I127*H127,2)</f>
        <v>0</v>
      </c>
      <c r="K127" s="49" t="s">
        <v>148</v>
      </c>
    </row>
    <row r="128" spans="2:11" s="2" customFormat="1" ht="16.5" customHeight="1" x14ac:dyDescent="0.25">
      <c r="B128" s="57"/>
      <c r="C128" s="133">
        <v>17</v>
      </c>
      <c r="D128" s="133" t="s">
        <v>160</v>
      </c>
      <c r="E128" s="132" t="s">
        <v>1772</v>
      </c>
      <c r="F128" s="131" t="s">
        <v>1771</v>
      </c>
      <c r="G128" s="130" t="s">
        <v>201</v>
      </c>
      <c r="H128" s="129">
        <v>8.4</v>
      </c>
      <c r="I128" s="128">
        <v>0</v>
      </c>
      <c r="J128" s="127">
        <f>ROUND(I128*H128,2)</f>
        <v>0</v>
      </c>
      <c r="K128" s="49" t="s">
        <v>148</v>
      </c>
    </row>
    <row r="129" spans="2:11" s="2" customFormat="1" ht="16.5" customHeight="1" x14ac:dyDescent="0.25">
      <c r="B129" s="57"/>
      <c r="C129" s="133">
        <v>18</v>
      </c>
      <c r="D129" s="133" t="s">
        <v>160</v>
      </c>
      <c r="E129" s="132" t="s">
        <v>1770</v>
      </c>
      <c r="F129" s="131" t="s">
        <v>1769</v>
      </c>
      <c r="G129" s="130" t="s">
        <v>201</v>
      </c>
      <c r="H129" s="129">
        <v>10</v>
      </c>
      <c r="I129" s="128">
        <v>0</v>
      </c>
      <c r="J129" s="127">
        <f>ROUND(I129*H129,2)</f>
        <v>0</v>
      </c>
      <c r="K129" s="49" t="s">
        <v>148</v>
      </c>
    </row>
    <row r="130" spans="2:11" s="2" customFormat="1" ht="16.5" customHeight="1" x14ac:dyDescent="0.25">
      <c r="B130" s="57"/>
      <c r="C130" s="133">
        <v>19</v>
      </c>
      <c r="D130" s="133" t="s">
        <v>160</v>
      </c>
      <c r="E130" s="132" t="s">
        <v>1768</v>
      </c>
      <c r="F130" s="131" t="s">
        <v>1767</v>
      </c>
      <c r="G130" s="130" t="s">
        <v>348</v>
      </c>
      <c r="H130" s="129">
        <v>4</v>
      </c>
      <c r="I130" s="128">
        <v>0</v>
      </c>
      <c r="J130" s="127">
        <f>ROUND(I130*H130,2)</f>
        <v>0</v>
      </c>
      <c r="K130" s="49" t="s">
        <v>148</v>
      </c>
    </row>
    <row r="131" spans="2:11" s="2" customFormat="1" ht="16.5" customHeight="1" x14ac:dyDescent="0.25">
      <c r="B131" s="57"/>
      <c r="C131" s="133">
        <v>20</v>
      </c>
      <c r="D131" s="133" t="s">
        <v>160</v>
      </c>
      <c r="E131" s="132" t="s">
        <v>1766</v>
      </c>
      <c r="F131" s="131" t="s">
        <v>1765</v>
      </c>
      <c r="G131" s="130" t="s">
        <v>348</v>
      </c>
      <c r="H131" s="129">
        <v>12</v>
      </c>
      <c r="I131" s="128">
        <v>0</v>
      </c>
      <c r="J131" s="127">
        <f>ROUND(I131*H131,2)</f>
        <v>0</v>
      </c>
      <c r="K131" s="49" t="s">
        <v>148</v>
      </c>
    </row>
    <row r="132" spans="2:11" s="2" customFormat="1" ht="6.95" customHeight="1" x14ac:dyDescent="0.25">
      <c r="B132" s="48"/>
      <c r="C132" s="47"/>
      <c r="D132" s="47"/>
      <c r="E132" s="47"/>
      <c r="F132" s="47"/>
      <c r="G132" s="47"/>
      <c r="H132" s="47"/>
      <c r="I132" s="47"/>
      <c r="J132" s="46"/>
      <c r="K132" s="3"/>
    </row>
  </sheetData>
  <autoFilter ref="C97:K131" xr:uid="{00000000-0009-0000-0000-000004000000}"/>
  <mergeCells count="8">
    <mergeCell ref="E52:H52"/>
    <mergeCell ref="E88:H88"/>
    <mergeCell ref="E90:H90"/>
    <mergeCell ref="E7:H7"/>
    <mergeCell ref="E9:H9"/>
    <mergeCell ref="E18:H18"/>
    <mergeCell ref="E27:H27"/>
    <mergeCell ref="E50:H50"/>
  </mergeCells>
  <pageMargins left="0.39374999999999999" right="0.39374999999999999" top="0.39374999999999999" bottom="0.39374999999999999" header="0" footer="0"/>
  <pageSetup paperSize="9" scale="95" fitToHeight="100" orientation="landscape" blackAndWhite="1" r:id="rId1"/>
  <headerFooter>
    <oddFooter>&amp;CStrana &amp;P z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9D418-B7B6-4771-ACD0-CCCB1AA86241}">
  <sheetPr>
    <pageSetUpPr fitToPage="1"/>
  </sheetPr>
  <dimension ref="B2:K122"/>
  <sheetViews>
    <sheetView showGridLines="0" workbookViewId="0">
      <selection activeCell="K30" sqref="K30:O30"/>
    </sheetView>
  </sheetViews>
  <sheetFormatPr defaultRowHeight="11.25" x14ac:dyDescent="0.2"/>
  <cols>
    <col min="1" max="1" width="7.140625" style="1" customWidth="1"/>
    <col min="2" max="2" width="1.42578125" style="1" customWidth="1"/>
    <col min="3" max="3" width="3.5703125" style="1" customWidth="1"/>
    <col min="4" max="4" width="3.7109375" style="1" customWidth="1"/>
    <col min="5" max="5" width="14.7109375" style="1" customWidth="1"/>
    <col min="6" max="6" width="86.42578125" style="1" customWidth="1"/>
    <col min="7" max="7" width="7.42578125" style="1" customWidth="1"/>
    <col min="8" max="8" width="9.5703125" style="1" customWidth="1"/>
    <col min="9" max="9" width="12.140625" style="1" customWidth="1"/>
    <col min="10" max="10" width="20.140625" style="1" customWidth="1"/>
    <col min="11" max="11" width="13.28515625" style="1" hidden="1" customWidth="1"/>
    <col min="12" max="16384" width="9.140625" style="1"/>
  </cols>
  <sheetData>
    <row r="2" spans="2:11" ht="36.950000000000003" customHeight="1" x14ac:dyDescent="0.2"/>
    <row r="3" spans="2:11" ht="6.95" customHeight="1" x14ac:dyDescent="0.2">
      <c r="B3" s="126"/>
      <c r="C3" s="125"/>
      <c r="D3" s="125"/>
      <c r="E3" s="125"/>
      <c r="F3" s="125"/>
      <c r="G3" s="125"/>
      <c r="H3" s="125"/>
      <c r="I3" s="125"/>
      <c r="J3" s="124"/>
      <c r="K3" s="44"/>
    </row>
    <row r="4" spans="2:11" ht="24.95" customHeight="1" x14ac:dyDescent="0.2">
      <c r="B4" s="123"/>
      <c r="D4" s="26" t="s">
        <v>147</v>
      </c>
      <c r="J4" s="122"/>
    </row>
    <row r="5" spans="2:11" ht="6.95" customHeight="1" x14ac:dyDescent="0.2">
      <c r="B5" s="123"/>
      <c r="J5" s="122"/>
    </row>
    <row r="6" spans="2:11" ht="12" customHeight="1" x14ac:dyDescent="0.2">
      <c r="B6" s="123"/>
      <c r="D6" s="21" t="s">
        <v>48</v>
      </c>
      <c r="J6" s="122"/>
    </row>
    <row r="7" spans="2:11" ht="16.5" customHeight="1" x14ac:dyDescent="0.2">
      <c r="B7" s="123"/>
      <c r="E7" s="284" t="str">
        <f>'Rekapitulace stavby'!J5</f>
        <v>PP-SAKO Brno, a.s. - SSO Jedovnická 4</v>
      </c>
      <c r="F7" s="285"/>
      <c r="G7" s="285"/>
      <c r="H7" s="285"/>
      <c r="J7" s="122"/>
    </row>
    <row r="8" spans="2:11" s="2" customFormat="1" ht="12" customHeight="1" x14ac:dyDescent="0.25">
      <c r="B8" s="74"/>
      <c r="D8" s="21" t="s">
        <v>137</v>
      </c>
      <c r="J8" s="81"/>
    </row>
    <row r="9" spans="2:11" s="2" customFormat="1" ht="36.950000000000003" customHeight="1" x14ac:dyDescent="0.25">
      <c r="B9" s="74"/>
      <c r="E9" s="278" t="s">
        <v>1840</v>
      </c>
      <c r="F9" s="271"/>
      <c r="G9" s="271"/>
      <c r="H9" s="271"/>
      <c r="J9" s="81"/>
    </row>
    <row r="10" spans="2:11" s="2" customFormat="1" x14ac:dyDescent="0.25">
      <c r="B10" s="74"/>
      <c r="J10" s="81"/>
    </row>
    <row r="11" spans="2:11" s="2" customFormat="1" ht="12" customHeight="1" x14ac:dyDescent="0.25">
      <c r="B11" s="74"/>
      <c r="D11" s="21" t="s">
        <v>71</v>
      </c>
      <c r="F11" s="40" t="s">
        <v>35</v>
      </c>
      <c r="I11" s="21" t="s">
        <v>70</v>
      </c>
      <c r="J11" s="121" t="s">
        <v>35</v>
      </c>
    </row>
    <row r="12" spans="2:11" s="2" customFormat="1" ht="12" customHeight="1" x14ac:dyDescent="0.25">
      <c r="B12" s="74"/>
      <c r="D12" s="21" t="s">
        <v>47</v>
      </c>
      <c r="F12" s="40" t="s">
        <v>68</v>
      </c>
      <c r="I12" s="21" t="s">
        <v>46</v>
      </c>
      <c r="J12" s="83">
        <f>'Rekapitulace stavby'!AM7</f>
        <v>43787</v>
      </c>
    </row>
    <row r="13" spans="2:11" s="2" customFormat="1" ht="10.9" customHeight="1" x14ac:dyDescent="0.25">
      <c r="B13" s="74"/>
      <c r="J13" s="81"/>
    </row>
    <row r="14" spans="2:11" s="2" customFormat="1" ht="12" customHeight="1" x14ac:dyDescent="0.25">
      <c r="B14" s="74"/>
      <c r="D14" s="21" t="s">
        <v>45</v>
      </c>
      <c r="I14" s="21" t="s">
        <v>69</v>
      </c>
      <c r="J14" s="121" t="str">
        <f>IF('Rekapitulace stavby'!AM9="","",'Rekapitulace stavby'!AM9)</f>
        <v/>
      </c>
    </row>
    <row r="15" spans="2:11" s="2" customFormat="1" ht="18" customHeight="1" x14ac:dyDescent="0.25">
      <c r="B15" s="74"/>
      <c r="E15" s="40" t="str">
        <f>IF('Rekapitulace stavby'!D10="","",'Rekapitulace stavby'!D10)</f>
        <v xml:space="preserve"> </v>
      </c>
      <c r="I15" s="21" t="s">
        <v>67</v>
      </c>
      <c r="J15" s="121" t="str">
        <f>IF('Rekapitulace stavby'!AM10="","",'Rekapitulace stavby'!AM10)</f>
        <v/>
      </c>
    </row>
    <row r="16" spans="2:11" s="2" customFormat="1" ht="6.95" customHeight="1" x14ac:dyDescent="0.25">
      <c r="B16" s="74"/>
      <c r="J16" s="81"/>
    </row>
    <row r="17" spans="2:11" s="2" customFormat="1" ht="12" customHeight="1" x14ac:dyDescent="0.25">
      <c r="B17" s="74"/>
      <c r="D17" s="21" t="s">
        <v>43</v>
      </c>
      <c r="I17" s="21" t="s">
        <v>69</v>
      </c>
      <c r="J17" s="121" t="str">
        <f>'Rekapitulace stavby'!AM12</f>
        <v/>
      </c>
    </row>
    <row r="18" spans="2:11" s="2" customFormat="1" ht="18" customHeight="1" x14ac:dyDescent="0.25">
      <c r="B18" s="74"/>
      <c r="E18" s="253" t="str">
        <f>'Rekapitulace stavby'!D13</f>
        <v xml:space="preserve"> </v>
      </c>
      <c r="F18" s="253"/>
      <c r="G18" s="253"/>
      <c r="H18" s="253"/>
      <c r="I18" s="21" t="s">
        <v>67</v>
      </c>
      <c r="J18" s="121" t="str">
        <f>'Rekapitulace stavby'!AM13</f>
        <v/>
      </c>
    </row>
    <row r="19" spans="2:11" s="2" customFormat="1" ht="6.95" customHeight="1" x14ac:dyDescent="0.25">
      <c r="B19" s="74"/>
      <c r="J19" s="81"/>
    </row>
    <row r="20" spans="2:11" s="2" customFormat="1" ht="12" customHeight="1" x14ac:dyDescent="0.25">
      <c r="B20" s="74"/>
      <c r="D20" s="21" t="s">
        <v>44</v>
      </c>
      <c r="I20" s="21" t="s">
        <v>69</v>
      </c>
      <c r="J20" s="121" t="str">
        <f>IF('Rekapitulace stavby'!AM15="","",'Rekapitulace stavby'!AM15)</f>
        <v/>
      </c>
    </row>
    <row r="21" spans="2:11" s="2" customFormat="1" ht="18" customHeight="1" x14ac:dyDescent="0.25">
      <c r="B21" s="74"/>
      <c r="E21" s="40" t="str">
        <f>IF('Rekapitulace stavby'!D16="","",'Rekapitulace stavby'!D16)</f>
        <v xml:space="preserve"> </v>
      </c>
      <c r="I21" s="21" t="s">
        <v>67</v>
      </c>
      <c r="J21" s="121" t="str">
        <f>IF('Rekapitulace stavby'!AM16="","",'Rekapitulace stavby'!AM16)</f>
        <v/>
      </c>
    </row>
    <row r="22" spans="2:11" s="2" customFormat="1" ht="6.95" customHeight="1" x14ac:dyDescent="0.25">
      <c r="B22" s="74"/>
      <c r="J22" s="81"/>
    </row>
    <row r="23" spans="2:11" s="2" customFormat="1" ht="12" customHeight="1" x14ac:dyDescent="0.25">
      <c r="B23" s="74"/>
      <c r="D23" s="21" t="s">
        <v>42</v>
      </c>
      <c r="I23" s="21" t="s">
        <v>69</v>
      </c>
      <c r="J23" s="121" t="str">
        <f>IF('Rekapitulace stavby'!AM18="","",'Rekapitulace stavby'!AM18)</f>
        <v/>
      </c>
    </row>
    <row r="24" spans="2:11" s="2" customFormat="1" ht="18" customHeight="1" x14ac:dyDescent="0.25">
      <c r="B24" s="74"/>
      <c r="E24" s="40" t="str">
        <f>IF('Rekapitulace stavby'!D19="","",'Rekapitulace stavby'!D19)</f>
        <v xml:space="preserve"> </v>
      </c>
      <c r="I24" s="21" t="s">
        <v>67</v>
      </c>
      <c r="J24" s="121" t="str">
        <f>IF('Rekapitulace stavby'!AM19="","",'Rekapitulace stavby'!AM19)</f>
        <v/>
      </c>
    </row>
    <row r="25" spans="2:11" s="2" customFormat="1" ht="6.95" customHeight="1" x14ac:dyDescent="0.25">
      <c r="B25" s="74"/>
      <c r="J25" s="81"/>
    </row>
    <row r="26" spans="2:11" s="2" customFormat="1" ht="12" customHeight="1" x14ac:dyDescent="0.25">
      <c r="B26" s="74"/>
      <c r="D26" s="21" t="s">
        <v>66</v>
      </c>
      <c r="J26" s="81"/>
    </row>
    <row r="27" spans="2:11" s="118" customFormat="1" ht="16.5" customHeight="1" x14ac:dyDescent="0.25">
      <c r="B27" s="120"/>
      <c r="E27" s="262" t="s">
        <v>35</v>
      </c>
      <c r="F27" s="262"/>
      <c r="G27" s="262"/>
      <c r="H27" s="262"/>
      <c r="J27" s="119"/>
    </row>
    <row r="28" spans="2:11" s="2" customFormat="1" ht="6.95" customHeight="1" x14ac:dyDescent="0.25">
      <c r="B28" s="74"/>
      <c r="J28" s="81"/>
    </row>
    <row r="29" spans="2:11" s="2" customFormat="1" ht="6.95" customHeight="1" x14ac:dyDescent="0.25">
      <c r="B29" s="74"/>
      <c r="D29" s="113"/>
      <c r="E29" s="113"/>
      <c r="F29" s="113"/>
      <c r="G29" s="113"/>
      <c r="H29" s="113"/>
      <c r="I29" s="113"/>
      <c r="J29" s="114"/>
      <c r="K29" s="113"/>
    </row>
    <row r="30" spans="2:11" s="2" customFormat="1" ht="14.45" customHeight="1" x14ac:dyDescent="0.25">
      <c r="B30" s="74"/>
      <c r="D30" s="117" t="s">
        <v>145</v>
      </c>
      <c r="J30" s="116">
        <f>J61</f>
        <v>0</v>
      </c>
    </row>
    <row r="31" spans="2:11" s="2" customFormat="1" ht="14.45" customHeight="1" x14ac:dyDescent="0.25">
      <c r="B31" s="74"/>
      <c r="D31" s="37" t="s">
        <v>108</v>
      </c>
      <c r="J31" s="116">
        <f>J75</f>
        <v>0</v>
      </c>
    </row>
    <row r="32" spans="2:11" s="2" customFormat="1" ht="25.35" customHeight="1" x14ac:dyDescent="0.25">
      <c r="B32" s="74"/>
      <c r="D32" s="115" t="s">
        <v>63</v>
      </c>
      <c r="J32" s="100">
        <f>ROUND(J30 + J31, 2)</f>
        <v>0</v>
      </c>
    </row>
    <row r="33" spans="2:11" s="2" customFormat="1" ht="6.95" customHeight="1" x14ac:dyDescent="0.25">
      <c r="B33" s="74"/>
      <c r="D33" s="113"/>
      <c r="E33" s="113"/>
      <c r="F33" s="113"/>
      <c r="G33" s="113"/>
      <c r="H33" s="113"/>
      <c r="I33" s="113"/>
      <c r="J33" s="114"/>
      <c r="K33" s="113"/>
    </row>
    <row r="34" spans="2:11" s="2" customFormat="1" ht="14.45" customHeight="1" x14ac:dyDescent="0.25">
      <c r="B34" s="74"/>
      <c r="F34" s="112" t="s">
        <v>61</v>
      </c>
      <c r="I34" s="112" t="s">
        <v>62</v>
      </c>
      <c r="J34" s="111" t="s">
        <v>60</v>
      </c>
    </row>
    <row r="35" spans="2:11" s="2" customFormat="1" ht="14.45" customHeight="1" x14ac:dyDescent="0.25">
      <c r="B35" s="74"/>
      <c r="D35" s="21" t="s">
        <v>59</v>
      </c>
      <c r="E35" s="21" t="s">
        <v>58</v>
      </c>
      <c r="F35" s="110">
        <f>J32</f>
        <v>0</v>
      </c>
      <c r="I35" s="109">
        <v>0.21</v>
      </c>
      <c r="J35" s="108">
        <f>I35*F35</f>
        <v>0</v>
      </c>
    </row>
    <row r="36" spans="2:11" s="2" customFormat="1" ht="14.45" customHeight="1" x14ac:dyDescent="0.25">
      <c r="B36" s="74"/>
      <c r="E36" s="21" t="s">
        <v>57</v>
      </c>
      <c r="F36" s="110">
        <v>0</v>
      </c>
      <c r="I36" s="109">
        <v>0.15</v>
      </c>
      <c r="J36" s="108">
        <v>0</v>
      </c>
    </row>
    <row r="37" spans="2:11" s="2" customFormat="1" ht="14.45" hidden="1" customHeight="1" x14ac:dyDescent="0.25">
      <c r="B37" s="74"/>
      <c r="E37" s="21" t="s">
        <v>56</v>
      </c>
      <c r="F37" s="110" t="e">
        <f>ROUND((SUM(#REF!) + SUM(#REF!)),  2)</f>
        <v>#REF!</v>
      </c>
      <c r="I37" s="109">
        <v>0.21</v>
      </c>
      <c r="J37" s="108">
        <f>0</f>
        <v>0</v>
      </c>
    </row>
    <row r="38" spans="2:11" s="2" customFormat="1" ht="14.45" hidden="1" customHeight="1" x14ac:dyDescent="0.25">
      <c r="B38" s="74"/>
      <c r="E38" s="21" t="s">
        <v>55</v>
      </c>
      <c r="F38" s="110" t="e">
        <f>ROUND((SUM(#REF!) + SUM(#REF!)),  2)</f>
        <v>#REF!</v>
      </c>
      <c r="I38" s="109">
        <v>0.15</v>
      </c>
      <c r="J38" s="108">
        <f>0</f>
        <v>0</v>
      </c>
    </row>
    <row r="39" spans="2:11" s="2" customFormat="1" ht="14.45" hidden="1" customHeight="1" x14ac:dyDescent="0.25">
      <c r="B39" s="74"/>
      <c r="E39" s="21" t="s">
        <v>54</v>
      </c>
      <c r="F39" s="110" t="e">
        <f>ROUND((SUM(#REF!) + SUM(#REF!)),  2)</f>
        <v>#REF!</v>
      </c>
      <c r="I39" s="109">
        <v>0</v>
      </c>
      <c r="J39" s="108">
        <f>0</f>
        <v>0</v>
      </c>
    </row>
    <row r="40" spans="2:11" s="2" customFormat="1" ht="6.95" customHeight="1" x14ac:dyDescent="0.25">
      <c r="B40" s="74"/>
      <c r="J40" s="81"/>
    </row>
    <row r="41" spans="2:11" s="2" customFormat="1" ht="25.35" customHeight="1" x14ac:dyDescent="0.25">
      <c r="B41" s="74"/>
      <c r="C41" s="5"/>
      <c r="D41" s="107" t="s">
        <v>53</v>
      </c>
      <c r="E41" s="20"/>
      <c r="F41" s="20"/>
      <c r="G41" s="106" t="s">
        <v>52</v>
      </c>
      <c r="H41" s="105" t="s">
        <v>51</v>
      </c>
      <c r="I41" s="20"/>
      <c r="J41" s="104">
        <f>SUM(J32:J39)</f>
        <v>0</v>
      </c>
      <c r="K41" s="103"/>
    </row>
    <row r="42" spans="2:11" s="2" customFormat="1" ht="14.45" customHeight="1" x14ac:dyDescent="0.25">
      <c r="B42" s="48"/>
      <c r="C42" s="47"/>
      <c r="D42" s="47"/>
      <c r="E42" s="47"/>
      <c r="F42" s="47"/>
      <c r="G42" s="47"/>
      <c r="H42" s="47"/>
      <c r="I42" s="47"/>
      <c r="J42" s="46"/>
      <c r="K42" s="3"/>
    </row>
    <row r="46" spans="2:11" s="2" customFormat="1" ht="6.95" customHeight="1" x14ac:dyDescent="0.25">
      <c r="B46" s="86"/>
      <c r="C46" s="85"/>
      <c r="D46" s="85"/>
      <c r="E46" s="85"/>
      <c r="F46" s="85"/>
      <c r="G46" s="85"/>
      <c r="H46" s="85"/>
      <c r="I46" s="85"/>
      <c r="J46" s="84"/>
      <c r="K46" s="27"/>
    </row>
    <row r="47" spans="2:11" s="2" customFormat="1" ht="24.95" customHeight="1" x14ac:dyDescent="0.25">
      <c r="B47" s="74"/>
      <c r="C47" s="26" t="s">
        <v>144</v>
      </c>
      <c r="J47" s="81"/>
    </row>
    <row r="48" spans="2:11" s="2" customFormat="1" ht="6.95" customHeight="1" x14ac:dyDescent="0.25">
      <c r="B48" s="74"/>
      <c r="J48" s="81"/>
    </row>
    <row r="49" spans="2:11" s="2" customFormat="1" ht="12" customHeight="1" x14ac:dyDescent="0.25">
      <c r="B49" s="74"/>
      <c r="C49" s="21" t="s">
        <v>48</v>
      </c>
      <c r="J49" s="81"/>
    </row>
    <row r="50" spans="2:11" s="2" customFormat="1" ht="16.5" customHeight="1" x14ac:dyDescent="0.25">
      <c r="B50" s="74"/>
      <c r="E50" s="284" t="str">
        <f>E7</f>
        <v>PP-SAKO Brno, a.s. - SSO Jedovnická 4</v>
      </c>
      <c r="F50" s="285"/>
      <c r="G50" s="285"/>
      <c r="H50" s="285"/>
      <c r="J50" s="81"/>
    </row>
    <row r="51" spans="2:11" s="2" customFormat="1" ht="12" customHeight="1" x14ac:dyDescent="0.25">
      <c r="B51" s="74"/>
      <c r="C51" s="21" t="s">
        <v>137</v>
      </c>
      <c r="J51" s="81"/>
    </row>
    <row r="52" spans="2:11" s="2" customFormat="1" ht="16.5" customHeight="1" x14ac:dyDescent="0.25">
      <c r="B52" s="74"/>
      <c r="E52" s="278" t="str">
        <f>E9</f>
        <v>SO 007 - Skladovací boxy</v>
      </c>
      <c r="F52" s="271"/>
      <c r="G52" s="271"/>
      <c r="H52" s="271"/>
      <c r="J52" s="81"/>
    </row>
    <row r="53" spans="2:11" s="2" customFormat="1" ht="6.95" customHeight="1" x14ac:dyDescent="0.25">
      <c r="B53" s="74"/>
      <c r="J53" s="81"/>
    </row>
    <row r="54" spans="2:11" s="2" customFormat="1" ht="12" customHeight="1" x14ac:dyDescent="0.25">
      <c r="B54" s="74"/>
      <c r="C54" s="21" t="s">
        <v>47</v>
      </c>
      <c r="F54" s="40" t="str">
        <f>F12</f>
        <v xml:space="preserve"> </v>
      </c>
      <c r="I54" s="21" t="s">
        <v>46</v>
      </c>
      <c r="J54" s="83">
        <f>IF(J12="","",J12)</f>
        <v>43787</v>
      </c>
    </row>
    <row r="55" spans="2:11" s="2" customFormat="1" ht="6.95" customHeight="1" x14ac:dyDescent="0.25">
      <c r="B55" s="74"/>
      <c r="J55" s="81"/>
    </row>
    <row r="56" spans="2:11" s="2" customFormat="1" ht="13.7" customHeight="1" x14ac:dyDescent="0.25">
      <c r="B56" s="74"/>
      <c r="C56" s="21" t="s">
        <v>45</v>
      </c>
      <c r="F56" s="40" t="str">
        <f>E15</f>
        <v xml:space="preserve"> </v>
      </c>
      <c r="I56" s="21" t="s">
        <v>44</v>
      </c>
      <c r="J56" s="82" t="str">
        <f>E21</f>
        <v xml:space="preserve"> </v>
      </c>
    </row>
    <row r="57" spans="2:11" s="2" customFormat="1" ht="13.7" customHeight="1" x14ac:dyDescent="0.25">
      <c r="B57" s="74"/>
      <c r="C57" s="21" t="s">
        <v>43</v>
      </c>
      <c r="F57" s="40" t="str">
        <f>IF(E18="","",E18)</f>
        <v xml:space="preserve"> </v>
      </c>
      <c r="I57" s="21" t="s">
        <v>42</v>
      </c>
      <c r="J57" s="82" t="str">
        <f>E24</f>
        <v xml:space="preserve"> </v>
      </c>
    </row>
    <row r="58" spans="2:11" s="2" customFormat="1" ht="10.35" customHeight="1" x14ac:dyDescent="0.25">
      <c r="B58" s="74"/>
      <c r="J58" s="81"/>
    </row>
    <row r="59" spans="2:11" s="2" customFormat="1" ht="29.25" customHeight="1" x14ac:dyDescent="0.25">
      <c r="B59" s="74"/>
      <c r="C59" s="102" t="s">
        <v>143</v>
      </c>
      <c r="D59" s="5"/>
      <c r="E59" s="5"/>
      <c r="F59" s="5"/>
      <c r="G59" s="5"/>
      <c r="H59" s="5"/>
      <c r="I59" s="5"/>
      <c r="J59" s="101" t="s">
        <v>132</v>
      </c>
      <c r="K59" s="5"/>
    </row>
    <row r="60" spans="2:11" s="2" customFormat="1" ht="10.35" customHeight="1" x14ac:dyDescent="0.25">
      <c r="B60" s="74"/>
      <c r="J60" s="81"/>
    </row>
    <row r="61" spans="2:11" s="2" customFormat="1" ht="22.9" customHeight="1" x14ac:dyDescent="0.25">
      <c r="B61" s="74"/>
      <c r="C61" s="89" t="s">
        <v>142</v>
      </c>
      <c r="J61" s="100">
        <f>J62</f>
        <v>0</v>
      </c>
    </row>
    <row r="62" spans="2:11" s="95" customFormat="1" ht="24.95" customHeight="1" x14ac:dyDescent="0.25">
      <c r="B62" s="99"/>
      <c r="D62" s="98" t="s">
        <v>141</v>
      </c>
      <c r="E62" s="97"/>
      <c r="F62" s="97"/>
      <c r="G62" s="97"/>
      <c r="H62" s="97"/>
      <c r="I62" s="97"/>
      <c r="J62" s="96">
        <f>SUM(J63:J72)</f>
        <v>0</v>
      </c>
    </row>
    <row r="63" spans="2:11" s="90" customFormat="1" ht="19.899999999999999" customHeight="1" x14ac:dyDescent="0.25">
      <c r="B63" s="94"/>
      <c r="D63" s="93" t="s">
        <v>1704</v>
      </c>
      <c r="E63" s="92"/>
      <c r="F63" s="92"/>
      <c r="G63" s="92"/>
      <c r="H63" s="92"/>
      <c r="I63" s="92"/>
      <c r="J63" s="91">
        <f>J98</f>
        <v>0</v>
      </c>
    </row>
    <row r="64" spans="2:11" s="90" customFormat="1" ht="19.899999999999999" customHeight="1" x14ac:dyDescent="0.25">
      <c r="B64" s="94"/>
      <c r="D64" s="93" t="s">
        <v>1839</v>
      </c>
      <c r="E64" s="92"/>
      <c r="F64" s="92"/>
      <c r="G64" s="92"/>
      <c r="H64" s="92"/>
      <c r="I64" s="92"/>
      <c r="J64" s="91">
        <f>J100</f>
        <v>0</v>
      </c>
    </row>
    <row r="65" spans="2:11" s="90" customFormat="1" ht="19.899999999999999" customHeight="1" x14ac:dyDescent="0.25">
      <c r="B65" s="94"/>
      <c r="D65" s="93" t="s">
        <v>1838</v>
      </c>
      <c r="E65" s="92"/>
      <c r="F65" s="92"/>
      <c r="G65" s="92"/>
      <c r="H65" s="92"/>
      <c r="I65" s="92"/>
      <c r="J65" s="91">
        <f>J102</f>
        <v>0</v>
      </c>
    </row>
    <row r="66" spans="2:11" s="90" customFormat="1" ht="19.899999999999999" customHeight="1" x14ac:dyDescent="0.25">
      <c r="B66" s="94"/>
      <c r="D66" s="93" t="s">
        <v>1746</v>
      </c>
      <c r="E66" s="92"/>
      <c r="F66" s="92"/>
      <c r="G66" s="92"/>
      <c r="H66" s="92"/>
      <c r="I66" s="92"/>
      <c r="J66" s="91">
        <f>J104</f>
        <v>0</v>
      </c>
    </row>
    <row r="67" spans="2:11" s="90" customFormat="1" ht="19.899999999999999" customHeight="1" x14ac:dyDescent="0.25">
      <c r="B67" s="94"/>
      <c r="D67" s="93" t="s">
        <v>1745</v>
      </c>
      <c r="E67" s="92"/>
      <c r="F67" s="92"/>
      <c r="G67" s="92"/>
      <c r="H67" s="92"/>
      <c r="I67" s="92"/>
      <c r="J67" s="91">
        <f>J108</f>
        <v>0</v>
      </c>
    </row>
    <row r="68" spans="2:11" s="90" customFormat="1" ht="19.899999999999999" customHeight="1" x14ac:dyDescent="0.25">
      <c r="B68" s="94"/>
      <c r="D68" s="93" t="s">
        <v>1592</v>
      </c>
      <c r="E68" s="92"/>
      <c r="F68" s="92"/>
      <c r="G68" s="92"/>
      <c r="H68" s="92"/>
      <c r="I68" s="92"/>
      <c r="J68" s="91">
        <f>J110</f>
        <v>0</v>
      </c>
    </row>
    <row r="69" spans="2:11" s="90" customFormat="1" ht="19.899999999999999" customHeight="1" x14ac:dyDescent="0.25">
      <c r="B69" s="94"/>
      <c r="D69" s="93" t="s">
        <v>1744</v>
      </c>
      <c r="E69" s="92"/>
      <c r="F69" s="92"/>
      <c r="G69" s="92"/>
      <c r="H69" s="92"/>
      <c r="I69" s="92"/>
      <c r="J69" s="91">
        <f>J112</f>
        <v>0</v>
      </c>
    </row>
    <row r="70" spans="2:11" s="90" customFormat="1" ht="19.899999999999999" customHeight="1" x14ac:dyDescent="0.25">
      <c r="B70" s="94"/>
      <c r="D70" s="93" t="s">
        <v>1699</v>
      </c>
      <c r="E70" s="92"/>
      <c r="F70" s="92"/>
      <c r="G70" s="92"/>
      <c r="H70" s="92"/>
      <c r="I70" s="92"/>
      <c r="J70" s="91">
        <f>J114</f>
        <v>0</v>
      </c>
    </row>
    <row r="71" spans="2:11" s="90" customFormat="1" ht="19.899999999999999" customHeight="1" x14ac:dyDescent="0.25">
      <c r="B71" s="94"/>
      <c r="D71" s="93" t="s">
        <v>1837</v>
      </c>
      <c r="E71" s="92"/>
      <c r="F71" s="92"/>
      <c r="G71" s="92"/>
      <c r="H71" s="92"/>
      <c r="I71" s="92"/>
      <c r="J71" s="91">
        <f>J116</f>
        <v>0</v>
      </c>
    </row>
    <row r="72" spans="2:11" s="90" customFormat="1" ht="19.899999999999999" customHeight="1" x14ac:dyDescent="0.25">
      <c r="B72" s="94"/>
      <c r="D72" s="93" t="s">
        <v>156</v>
      </c>
      <c r="E72" s="92"/>
      <c r="F72" s="92"/>
      <c r="G72" s="92"/>
      <c r="H72" s="92"/>
      <c r="I72" s="92"/>
      <c r="J72" s="91">
        <f>J118</f>
        <v>0</v>
      </c>
    </row>
    <row r="73" spans="2:11" s="2" customFormat="1" ht="21.75" customHeight="1" x14ac:dyDescent="0.25">
      <c r="B73" s="74"/>
      <c r="J73" s="81"/>
    </row>
    <row r="74" spans="2:11" s="2" customFormat="1" ht="6.95" customHeight="1" x14ac:dyDescent="0.25">
      <c r="B74" s="74"/>
      <c r="J74" s="81"/>
    </row>
    <row r="75" spans="2:11" s="2" customFormat="1" ht="29.25" customHeight="1" x14ac:dyDescent="0.25">
      <c r="B75" s="74"/>
      <c r="C75" s="89" t="s">
        <v>139</v>
      </c>
      <c r="J75" s="88">
        <v>0</v>
      </c>
    </row>
    <row r="76" spans="2:11" s="2" customFormat="1" ht="18" customHeight="1" x14ac:dyDescent="0.25">
      <c r="B76" s="74"/>
      <c r="J76" s="81"/>
    </row>
    <row r="77" spans="2:11" s="2" customFormat="1" ht="29.25" customHeight="1" x14ac:dyDescent="0.25">
      <c r="B77" s="74"/>
      <c r="C77" s="6" t="s">
        <v>0</v>
      </c>
      <c r="D77" s="5"/>
      <c r="E77" s="5"/>
      <c r="F77" s="5"/>
      <c r="G77" s="5"/>
      <c r="H77" s="5"/>
      <c r="I77" s="5"/>
      <c r="J77" s="87">
        <f>ROUND(J61+J75,2)</f>
        <v>0</v>
      </c>
      <c r="K77" s="5"/>
    </row>
    <row r="78" spans="2:11" s="2" customFormat="1" ht="6.95" customHeight="1" x14ac:dyDescent="0.25">
      <c r="B78" s="48"/>
      <c r="C78" s="47"/>
      <c r="D78" s="47"/>
      <c r="E78" s="47"/>
      <c r="F78" s="47"/>
      <c r="G78" s="47"/>
      <c r="H78" s="47"/>
      <c r="I78" s="47"/>
      <c r="J78" s="46"/>
      <c r="K78" s="3"/>
    </row>
    <row r="82" spans="2:11" s="2" customFormat="1" ht="6.95" customHeight="1" x14ac:dyDescent="0.25">
      <c r="B82" s="86"/>
      <c r="C82" s="85"/>
      <c r="D82" s="85"/>
      <c r="E82" s="85"/>
      <c r="F82" s="85"/>
      <c r="G82" s="85"/>
      <c r="H82" s="85"/>
      <c r="I82" s="85"/>
      <c r="J82" s="84"/>
      <c r="K82" s="27"/>
    </row>
    <row r="83" spans="2:11" s="2" customFormat="1" ht="24.95" customHeight="1" x14ac:dyDescent="0.25">
      <c r="B83" s="74"/>
      <c r="C83" s="26" t="s">
        <v>138</v>
      </c>
      <c r="J83" s="81"/>
    </row>
    <row r="84" spans="2:11" s="2" customFormat="1" ht="6.95" customHeight="1" x14ac:dyDescent="0.25">
      <c r="B84" s="74"/>
      <c r="J84" s="81"/>
    </row>
    <row r="85" spans="2:11" s="2" customFormat="1" ht="12" customHeight="1" x14ac:dyDescent="0.25">
      <c r="B85" s="74"/>
      <c r="C85" s="21" t="s">
        <v>48</v>
      </c>
      <c r="J85" s="81"/>
    </row>
    <row r="86" spans="2:11" s="2" customFormat="1" ht="16.5" customHeight="1" x14ac:dyDescent="0.25">
      <c r="B86" s="74"/>
      <c r="E86" s="284" t="str">
        <f>E7</f>
        <v>PP-SAKO Brno, a.s. - SSO Jedovnická 4</v>
      </c>
      <c r="F86" s="285"/>
      <c r="G86" s="285"/>
      <c r="H86" s="285"/>
      <c r="J86" s="81"/>
    </row>
    <row r="87" spans="2:11" s="2" customFormat="1" ht="12" customHeight="1" x14ac:dyDescent="0.25">
      <c r="B87" s="74"/>
      <c r="C87" s="21" t="s">
        <v>137</v>
      </c>
      <c r="J87" s="81"/>
    </row>
    <row r="88" spans="2:11" s="2" customFormat="1" ht="16.5" customHeight="1" x14ac:dyDescent="0.25">
      <c r="B88" s="74"/>
      <c r="E88" s="278" t="str">
        <f>E9</f>
        <v>SO 007 - Skladovací boxy</v>
      </c>
      <c r="F88" s="271"/>
      <c r="G88" s="271"/>
      <c r="H88" s="271"/>
      <c r="J88" s="81"/>
    </row>
    <row r="89" spans="2:11" s="2" customFormat="1" ht="6.95" customHeight="1" x14ac:dyDescent="0.25">
      <c r="B89" s="74"/>
      <c r="J89" s="81"/>
    </row>
    <row r="90" spans="2:11" s="2" customFormat="1" ht="12" customHeight="1" x14ac:dyDescent="0.25">
      <c r="B90" s="74"/>
      <c r="C90" s="21" t="s">
        <v>47</v>
      </c>
      <c r="F90" s="40" t="str">
        <f>F12</f>
        <v xml:space="preserve"> </v>
      </c>
      <c r="I90" s="21" t="s">
        <v>46</v>
      </c>
      <c r="J90" s="83">
        <f>IF(J12="","",J12)</f>
        <v>43787</v>
      </c>
    </row>
    <row r="91" spans="2:11" s="2" customFormat="1" ht="6.95" customHeight="1" x14ac:dyDescent="0.25">
      <c r="B91" s="74"/>
      <c r="J91" s="81"/>
    </row>
    <row r="92" spans="2:11" s="2" customFormat="1" ht="13.7" customHeight="1" x14ac:dyDescent="0.25">
      <c r="B92" s="74"/>
      <c r="C92" s="21" t="s">
        <v>45</v>
      </c>
      <c r="F92" s="40" t="str">
        <f>E15</f>
        <v xml:space="preserve"> </v>
      </c>
      <c r="I92" s="21" t="s">
        <v>44</v>
      </c>
      <c r="J92" s="82" t="str">
        <f>E21</f>
        <v xml:space="preserve"> </v>
      </c>
    </row>
    <row r="93" spans="2:11" s="2" customFormat="1" ht="13.7" customHeight="1" x14ac:dyDescent="0.25">
      <c r="B93" s="74"/>
      <c r="C93" s="21" t="s">
        <v>43</v>
      </c>
      <c r="F93" s="40" t="str">
        <f>IF(E18="","",E18)</f>
        <v xml:space="preserve"> </v>
      </c>
      <c r="I93" s="21" t="s">
        <v>42</v>
      </c>
      <c r="J93" s="82" t="str">
        <f>E24</f>
        <v xml:space="preserve"> </v>
      </c>
    </row>
    <row r="94" spans="2:11" s="2" customFormat="1" ht="10.35" customHeight="1" x14ac:dyDescent="0.25">
      <c r="B94" s="74"/>
      <c r="J94" s="81"/>
    </row>
    <row r="95" spans="2:11" s="75" customFormat="1" ht="29.25" customHeight="1" x14ac:dyDescent="0.25">
      <c r="B95" s="80"/>
      <c r="C95" s="79" t="s">
        <v>136</v>
      </c>
      <c r="D95" s="78" t="s">
        <v>37</v>
      </c>
      <c r="E95" s="78" t="s">
        <v>41</v>
      </c>
      <c r="F95" s="78" t="s">
        <v>40</v>
      </c>
      <c r="G95" s="78" t="s">
        <v>135</v>
      </c>
      <c r="H95" s="78" t="s">
        <v>134</v>
      </c>
      <c r="I95" s="78" t="s">
        <v>133</v>
      </c>
      <c r="J95" s="77" t="s">
        <v>132</v>
      </c>
      <c r="K95" s="76" t="s">
        <v>131</v>
      </c>
    </row>
    <row r="96" spans="2:11" s="2" customFormat="1" ht="22.9" customHeight="1" x14ac:dyDescent="0.25">
      <c r="B96" s="74"/>
      <c r="C96" s="9" t="s">
        <v>130</v>
      </c>
      <c r="J96" s="73">
        <f>J97</f>
        <v>0</v>
      </c>
    </row>
    <row r="97" spans="2:11" s="66" customFormat="1" ht="25.9" customHeight="1" x14ac:dyDescent="0.2">
      <c r="B97" s="70"/>
      <c r="D97" s="69" t="s">
        <v>110</v>
      </c>
      <c r="E97" s="72" t="s">
        <v>129</v>
      </c>
      <c r="F97" s="72" t="s">
        <v>128</v>
      </c>
      <c r="J97" s="71">
        <f>J98+J100+J102+J104+J108+J110+J112+J114+J116+J118</f>
        <v>0</v>
      </c>
    </row>
    <row r="98" spans="2:11" s="66" customFormat="1" ht="22.9" customHeight="1" x14ac:dyDescent="0.2">
      <c r="B98" s="70"/>
      <c r="D98" s="69" t="s">
        <v>110</v>
      </c>
      <c r="E98" s="68">
        <v>32</v>
      </c>
      <c r="F98" s="68" t="s">
        <v>1682</v>
      </c>
      <c r="J98" s="67">
        <f>J99</f>
        <v>0</v>
      </c>
    </row>
    <row r="99" spans="2:11" s="2" customFormat="1" ht="16.5" customHeight="1" x14ac:dyDescent="0.25">
      <c r="B99" s="57"/>
      <c r="C99" s="56">
        <v>1</v>
      </c>
      <c r="D99" s="56" t="s">
        <v>78</v>
      </c>
      <c r="E99" s="55" t="s">
        <v>1679</v>
      </c>
      <c r="F99" s="54" t="s">
        <v>1678</v>
      </c>
      <c r="G99" s="53" t="s">
        <v>223</v>
      </c>
      <c r="H99" s="52">
        <v>371.51249999999999</v>
      </c>
      <c r="I99" s="51">
        <v>0</v>
      </c>
      <c r="J99" s="50">
        <f>ROUND(I99*H99,2)</f>
        <v>0</v>
      </c>
      <c r="K99" s="49" t="s">
        <v>148</v>
      </c>
    </row>
    <row r="100" spans="2:11" s="66" customFormat="1" ht="22.9" customHeight="1" x14ac:dyDescent="0.2">
      <c r="B100" s="70"/>
      <c r="D100" s="69" t="s">
        <v>110</v>
      </c>
      <c r="E100" s="68">
        <v>38</v>
      </c>
      <c r="F100" s="68" t="s">
        <v>1836</v>
      </c>
      <c r="J100" s="67">
        <f>J101</f>
        <v>0</v>
      </c>
    </row>
    <row r="101" spans="2:11" s="2" customFormat="1" ht="16.5" customHeight="1" x14ac:dyDescent="0.25">
      <c r="B101" s="57"/>
      <c r="C101" s="56">
        <v>2</v>
      </c>
      <c r="D101" s="56" t="s">
        <v>78</v>
      </c>
      <c r="E101" s="55" t="s">
        <v>1835</v>
      </c>
      <c r="F101" s="54" t="s">
        <v>1834</v>
      </c>
      <c r="G101" s="53" t="s">
        <v>223</v>
      </c>
      <c r="H101" s="52">
        <v>6.5519999999999996</v>
      </c>
      <c r="I101" s="51">
        <v>0</v>
      </c>
      <c r="J101" s="50">
        <f>ROUND(I101*H101,2)</f>
        <v>0</v>
      </c>
      <c r="K101" s="49" t="s">
        <v>148</v>
      </c>
    </row>
    <row r="102" spans="2:11" s="66" customFormat="1" ht="22.9" customHeight="1" x14ac:dyDescent="0.2">
      <c r="B102" s="70"/>
      <c r="D102" s="69" t="s">
        <v>110</v>
      </c>
      <c r="E102" s="68">
        <v>45</v>
      </c>
      <c r="F102" s="68" t="s">
        <v>1833</v>
      </c>
      <c r="J102" s="67">
        <f>J103</f>
        <v>0</v>
      </c>
    </row>
    <row r="103" spans="2:11" s="2" customFormat="1" ht="16.5" customHeight="1" x14ac:dyDescent="0.25">
      <c r="B103" s="57"/>
      <c r="C103" s="56">
        <v>3</v>
      </c>
      <c r="D103" s="56" t="s">
        <v>78</v>
      </c>
      <c r="E103" s="55" t="s">
        <v>1832</v>
      </c>
      <c r="F103" s="54" t="s">
        <v>1831</v>
      </c>
      <c r="G103" s="53" t="s">
        <v>206</v>
      </c>
      <c r="H103" s="52">
        <v>107.95</v>
      </c>
      <c r="I103" s="51">
        <v>0</v>
      </c>
      <c r="J103" s="50">
        <f>ROUND(I103*H103,2)</f>
        <v>0</v>
      </c>
      <c r="K103" s="49" t="s">
        <v>148</v>
      </c>
    </row>
    <row r="104" spans="2:11" s="66" customFormat="1" ht="22.9" customHeight="1" x14ac:dyDescent="0.2">
      <c r="B104" s="70"/>
      <c r="D104" s="69" t="s">
        <v>110</v>
      </c>
      <c r="E104" s="68">
        <v>56</v>
      </c>
      <c r="F104" s="68" t="s">
        <v>228</v>
      </c>
      <c r="J104" s="67">
        <f>J105+J106+J107</f>
        <v>0</v>
      </c>
    </row>
    <row r="105" spans="2:11" s="2" customFormat="1" ht="16.5" customHeight="1" x14ac:dyDescent="0.25">
      <c r="B105" s="57"/>
      <c r="C105" s="56">
        <v>4</v>
      </c>
      <c r="D105" s="56" t="s">
        <v>78</v>
      </c>
      <c r="E105" s="55" t="s">
        <v>1830</v>
      </c>
      <c r="F105" s="54" t="s">
        <v>1829</v>
      </c>
      <c r="G105" s="53" t="s">
        <v>206</v>
      </c>
      <c r="H105" s="52">
        <v>107.95</v>
      </c>
      <c r="I105" s="51">
        <v>0</v>
      </c>
      <c r="J105" s="50">
        <f>ROUND(I105*H105,2)</f>
        <v>0</v>
      </c>
      <c r="K105" s="49" t="s">
        <v>282</v>
      </c>
    </row>
    <row r="106" spans="2:11" s="2" customFormat="1" ht="16.5" customHeight="1" x14ac:dyDescent="0.25">
      <c r="B106" s="57"/>
      <c r="C106" s="56">
        <v>5</v>
      </c>
      <c r="D106" s="56" t="s">
        <v>78</v>
      </c>
      <c r="E106" s="55" t="s">
        <v>1828</v>
      </c>
      <c r="F106" s="54" t="s">
        <v>1827</v>
      </c>
      <c r="G106" s="53" t="s">
        <v>223</v>
      </c>
      <c r="H106" s="52">
        <v>41.398090000000003</v>
      </c>
      <c r="I106" s="51">
        <v>0</v>
      </c>
      <c r="J106" s="50">
        <f>ROUND(I106*H106,2)</f>
        <v>0</v>
      </c>
      <c r="K106" s="49" t="s">
        <v>282</v>
      </c>
    </row>
    <row r="107" spans="2:11" s="2" customFormat="1" ht="16.5" customHeight="1" x14ac:dyDescent="0.25">
      <c r="B107" s="57"/>
      <c r="C107" s="56">
        <v>6</v>
      </c>
      <c r="D107" s="56" t="s">
        <v>78</v>
      </c>
      <c r="E107" s="55" t="s">
        <v>218</v>
      </c>
      <c r="F107" s="54" t="s">
        <v>1826</v>
      </c>
      <c r="G107" s="53" t="s">
        <v>206</v>
      </c>
      <c r="H107" s="52">
        <v>262.84500000000003</v>
      </c>
      <c r="I107" s="51">
        <v>0</v>
      </c>
      <c r="J107" s="50">
        <f>ROUND(I107*H107,2)</f>
        <v>0</v>
      </c>
      <c r="K107" s="49" t="s">
        <v>282</v>
      </c>
    </row>
    <row r="108" spans="2:11" s="66" customFormat="1" ht="22.9" customHeight="1" x14ac:dyDescent="0.2">
      <c r="B108" s="70"/>
      <c r="D108" s="69" t="s">
        <v>110</v>
      </c>
      <c r="E108" s="68">
        <v>58</v>
      </c>
      <c r="F108" s="68" t="s">
        <v>214</v>
      </c>
      <c r="J108" s="67">
        <f>J109</f>
        <v>0</v>
      </c>
    </row>
    <row r="109" spans="2:11" s="2" customFormat="1" ht="16.5" customHeight="1" x14ac:dyDescent="0.25">
      <c r="B109" s="57"/>
      <c r="C109" s="56">
        <v>7</v>
      </c>
      <c r="D109" s="56" t="s">
        <v>78</v>
      </c>
      <c r="E109" s="55" t="s">
        <v>1825</v>
      </c>
      <c r="F109" s="54" t="s">
        <v>1824</v>
      </c>
      <c r="G109" s="53" t="s">
        <v>206</v>
      </c>
      <c r="H109" s="52">
        <v>265.245</v>
      </c>
      <c r="I109" s="51">
        <v>0</v>
      </c>
      <c r="J109" s="50">
        <f>ROUND(I109*H109,2)</f>
        <v>0</v>
      </c>
      <c r="K109" s="49" t="s">
        <v>148</v>
      </c>
    </row>
    <row r="110" spans="2:11" s="66" customFormat="1" ht="22.9" customHeight="1" x14ac:dyDescent="0.2">
      <c r="B110" s="70"/>
      <c r="D110" s="69" t="s">
        <v>110</v>
      </c>
      <c r="E110" s="68">
        <v>63</v>
      </c>
      <c r="F110" s="68" t="s">
        <v>1672</v>
      </c>
      <c r="J110" s="67">
        <f>J111</f>
        <v>0</v>
      </c>
    </row>
    <row r="111" spans="2:11" s="2" customFormat="1" ht="16.5" customHeight="1" x14ac:dyDescent="0.25">
      <c r="B111" s="57"/>
      <c r="C111" s="56">
        <v>8</v>
      </c>
      <c r="D111" s="56" t="s">
        <v>78</v>
      </c>
      <c r="E111" s="55" t="s">
        <v>1823</v>
      </c>
      <c r="F111" s="54" t="s">
        <v>1822</v>
      </c>
      <c r="G111" s="53" t="s">
        <v>164</v>
      </c>
      <c r="H111" s="52">
        <v>2.4507699999999999</v>
      </c>
      <c r="I111" s="51">
        <v>0</v>
      </c>
      <c r="J111" s="50">
        <f>ROUND(I111*H111,2)</f>
        <v>0</v>
      </c>
      <c r="K111" s="49" t="s">
        <v>148</v>
      </c>
    </row>
    <row r="112" spans="2:11" s="66" customFormat="1" ht="22.9" customHeight="1" x14ac:dyDescent="0.2">
      <c r="B112" s="70"/>
      <c r="D112" s="69" t="s">
        <v>110</v>
      </c>
      <c r="E112" s="68">
        <v>91</v>
      </c>
      <c r="F112" s="68" t="s">
        <v>211</v>
      </c>
      <c r="J112" s="67">
        <f>J113</f>
        <v>0</v>
      </c>
    </row>
    <row r="113" spans="2:11" s="2" customFormat="1" ht="16.5" customHeight="1" x14ac:dyDescent="0.25">
      <c r="B113" s="57"/>
      <c r="C113" s="56">
        <v>9</v>
      </c>
      <c r="D113" s="56" t="s">
        <v>78</v>
      </c>
      <c r="E113" s="55" t="s">
        <v>205</v>
      </c>
      <c r="F113" s="54" t="s">
        <v>204</v>
      </c>
      <c r="G113" s="53" t="s">
        <v>201</v>
      </c>
      <c r="H113" s="52">
        <v>72</v>
      </c>
      <c r="I113" s="51">
        <v>0</v>
      </c>
      <c r="J113" s="50">
        <f>ROUND(I113*H113,2)</f>
        <v>0</v>
      </c>
      <c r="K113" s="49" t="s">
        <v>148</v>
      </c>
    </row>
    <row r="114" spans="2:11" s="66" customFormat="1" ht="22.9" customHeight="1" x14ac:dyDescent="0.2">
      <c r="B114" s="70"/>
      <c r="D114" s="69" t="s">
        <v>110</v>
      </c>
      <c r="E114" s="68">
        <v>97</v>
      </c>
      <c r="F114" s="68" t="s">
        <v>198</v>
      </c>
      <c r="J114" s="67">
        <f>J115</f>
        <v>0</v>
      </c>
    </row>
    <row r="115" spans="2:11" s="2" customFormat="1" ht="16.5" customHeight="1" x14ac:dyDescent="0.25">
      <c r="B115" s="57"/>
      <c r="C115" s="56">
        <v>9</v>
      </c>
      <c r="D115" s="56" t="s">
        <v>78</v>
      </c>
      <c r="E115" s="55" t="s">
        <v>1821</v>
      </c>
      <c r="F115" s="54" t="s">
        <v>1820</v>
      </c>
      <c r="G115" s="53" t="s">
        <v>201</v>
      </c>
      <c r="H115" s="52">
        <v>39</v>
      </c>
      <c r="I115" s="51">
        <v>0</v>
      </c>
      <c r="J115" s="50">
        <f>ROUND(I115*H115,2)</f>
        <v>0</v>
      </c>
      <c r="K115" s="49" t="s">
        <v>148</v>
      </c>
    </row>
    <row r="116" spans="2:11" s="66" customFormat="1" ht="22.9" customHeight="1" x14ac:dyDescent="0.2">
      <c r="B116" s="70"/>
      <c r="D116" s="69" t="s">
        <v>110</v>
      </c>
      <c r="E116" s="68" t="s">
        <v>193</v>
      </c>
      <c r="F116" s="68" t="s">
        <v>192</v>
      </c>
      <c r="J116" s="67">
        <f>J117</f>
        <v>0</v>
      </c>
    </row>
    <row r="117" spans="2:11" s="2" customFormat="1" ht="16.5" customHeight="1" x14ac:dyDescent="0.25">
      <c r="B117" s="57"/>
      <c r="C117" s="56">
        <v>9</v>
      </c>
      <c r="D117" s="56" t="s">
        <v>78</v>
      </c>
      <c r="E117" s="55" t="s">
        <v>1819</v>
      </c>
      <c r="F117" s="54" t="s">
        <v>1818</v>
      </c>
      <c r="G117" s="53" t="s">
        <v>164</v>
      </c>
      <c r="H117" s="52">
        <v>600.59744999999998</v>
      </c>
      <c r="I117" s="51">
        <v>0</v>
      </c>
      <c r="J117" s="50">
        <f>ROUND(I117*H117,2)</f>
        <v>0</v>
      </c>
      <c r="K117" s="49" t="s">
        <v>148</v>
      </c>
    </row>
    <row r="118" spans="2:11" s="66" customFormat="1" ht="22.9" customHeight="1" x14ac:dyDescent="0.2">
      <c r="B118" s="70"/>
      <c r="D118" s="69" t="s">
        <v>110</v>
      </c>
      <c r="E118" s="68"/>
      <c r="F118" s="68" t="s">
        <v>156</v>
      </c>
      <c r="J118" s="67">
        <f>J119+J120+J121</f>
        <v>0</v>
      </c>
    </row>
    <row r="119" spans="2:11" s="2" customFormat="1" ht="16.5" customHeight="1" x14ac:dyDescent="0.25">
      <c r="B119" s="57"/>
      <c r="C119" s="56">
        <v>4</v>
      </c>
      <c r="D119" s="56" t="s">
        <v>78</v>
      </c>
      <c r="E119" s="55" t="s">
        <v>1817</v>
      </c>
      <c r="F119" s="54" t="s">
        <v>1816</v>
      </c>
      <c r="G119" s="53" t="s">
        <v>348</v>
      </c>
      <c r="H119" s="52">
        <v>18</v>
      </c>
      <c r="I119" s="51">
        <v>0</v>
      </c>
      <c r="J119" s="50">
        <f>ROUND(I119*H119,2)</f>
        <v>0</v>
      </c>
      <c r="K119" s="49" t="s">
        <v>282</v>
      </c>
    </row>
    <row r="120" spans="2:11" s="2" customFormat="1" ht="16.5" customHeight="1" x14ac:dyDescent="0.25">
      <c r="B120" s="57"/>
      <c r="C120" s="56">
        <v>5</v>
      </c>
      <c r="D120" s="56" t="s">
        <v>78</v>
      </c>
      <c r="E120" s="55" t="s">
        <v>1815</v>
      </c>
      <c r="F120" s="54" t="s">
        <v>1814</v>
      </c>
      <c r="G120" s="53" t="s">
        <v>348</v>
      </c>
      <c r="H120" s="52">
        <v>9</v>
      </c>
      <c r="I120" s="51">
        <v>0</v>
      </c>
      <c r="J120" s="50">
        <f>ROUND(I120*H120,2)</f>
        <v>0</v>
      </c>
      <c r="K120" s="49" t="s">
        <v>282</v>
      </c>
    </row>
    <row r="121" spans="2:11" s="2" customFormat="1" ht="16.5" customHeight="1" x14ac:dyDescent="0.25">
      <c r="B121" s="57"/>
      <c r="C121" s="56">
        <v>6</v>
      </c>
      <c r="D121" s="56" t="s">
        <v>78</v>
      </c>
      <c r="E121" s="55" t="s">
        <v>1813</v>
      </c>
      <c r="F121" s="54" t="s">
        <v>1812</v>
      </c>
      <c r="G121" s="53" t="s">
        <v>348</v>
      </c>
      <c r="H121" s="52">
        <v>58</v>
      </c>
      <c r="I121" s="51">
        <v>0</v>
      </c>
      <c r="J121" s="50">
        <f>ROUND(I121*H121,2)</f>
        <v>0</v>
      </c>
      <c r="K121" s="49" t="s">
        <v>282</v>
      </c>
    </row>
    <row r="122" spans="2:11" s="2" customFormat="1" ht="6.95" customHeight="1" x14ac:dyDescent="0.25">
      <c r="B122" s="48"/>
      <c r="C122" s="47"/>
      <c r="D122" s="47"/>
      <c r="E122" s="47"/>
      <c r="F122" s="47"/>
      <c r="G122" s="47"/>
      <c r="H122" s="47"/>
      <c r="I122" s="47"/>
      <c r="J122" s="46"/>
      <c r="K122" s="3"/>
    </row>
  </sheetData>
  <autoFilter ref="C95:K121" xr:uid="{00000000-0009-0000-0000-000005000000}"/>
  <mergeCells count="8">
    <mergeCell ref="E52:H52"/>
    <mergeCell ref="E86:H86"/>
    <mergeCell ref="E88:H88"/>
    <mergeCell ref="E7:H7"/>
    <mergeCell ref="E9:H9"/>
    <mergeCell ref="E18:H18"/>
    <mergeCell ref="E27:H27"/>
    <mergeCell ref="E50:H50"/>
  </mergeCells>
  <pageMargins left="0.39374999999999999" right="0.39374999999999999" top="0.39374999999999999" bottom="0.39374999999999999" header="0" footer="0"/>
  <pageSetup paperSize="9" scale="95" fitToHeight="100" orientation="landscape" blackAndWhite="1" r:id="rId1"/>
  <headerFooter>
    <oddFooter>&amp;CStrana &amp;P z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DAC10-266D-4E12-945D-F4628A64793F}">
  <sheetPr>
    <pageSetUpPr fitToPage="1"/>
  </sheetPr>
  <dimension ref="B2:K130"/>
  <sheetViews>
    <sheetView showGridLines="0" workbookViewId="0">
      <selection activeCell="K30" sqref="K30:O30"/>
    </sheetView>
  </sheetViews>
  <sheetFormatPr defaultRowHeight="11.25" x14ac:dyDescent="0.2"/>
  <cols>
    <col min="1" max="1" width="7.140625" style="1" customWidth="1"/>
    <col min="2" max="2" width="1.42578125" style="1" customWidth="1"/>
    <col min="3" max="3" width="3.5703125" style="1" customWidth="1"/>
    <col min="4" max="4" width="3.7109375" style="1" customWidth="1"/>
    <col min="5" max="5" width="14.7109375" style="1" customWidth="1"/>
    <col min="6" max="6" width="86.42578125" style="1" customWidth="1"/>
    <col min="7" max="7" width="7.42578125" style="1" customWidth="1"/>
    <col min="8" max="8" width="9.5703125" style="1" customWidth="1"/>
    <col min="9" max="9" width="12.140625" style="1" customWidth="1"/>
    <col min="10" max="10" width="20.140625" style="1" customWidth="1"/>
    <col min="11" max="11" width="13.28515625" style="1" hidden="1" customWidth="1"/>
    <col min="12" max="16384" width="9.140625" style="1"/>
  </cols>
  <sheetData>
    <row r="2" spans="2:11" ht="36.950000000000003" customHeight="1" x14ac:dyDescent="0.2"/>
    <row r="3" spans="2:11" ht="6.95" customHeight="1" x14ac:dyDescent="0.2">
      <c r="B3" s="126"/>
      <c r="C3" s="125"/>
      <c r="D3" s="125"/>
      <c r="E3" s="125"/>
      <c r="F3" s="125"/>
      <c r="G3" s="125"/>
      <c r="H3" s="125"/>
      <c r="I3" s="125"/>
      <c r="J3" s="124"/>
      <c r="K3" s="44"/>
    </row>
    <row r="4" spans="2:11" ht="24.95" customHeight="1" x14ac:dyDescent="0.2">
      <c r="B4" s="123"/>
      <c r="D4" s="26" t="s">
        <v>147</v>
      </c>
      <c r="J4" s="122"/>
    </row>
    <row r="5" spans="2:11" ht="6.95" customHeight="1" x14ac:dyDescent="0.2">
      <c r="B5" s="123"/>
      <c r="J5" s="122"/>
    </row>
    <row r="6" spans="2:11" ht="12" customHeight="1" x14ac:dyDescent="0.2">
      <c r="B6" s="123"/>
      <c r="D6" s="21" t="s">
        <v>48</v>
      </c>
      <c r="J6" s="122"/>
    </row>
    <row r="7" spans="2:11" ht="16.5" customHeight="1" x14ac:dyDescent="0.2">
      <c r="B7" s="123"/>
      <c r="E7" s="284" t="str">
        <f>'Rekapitulace stavby'!J5</f>
        <v>PP-SAKO Brno, a.s. - SSO Jedovnická 4</v>
      </c>
      <c r="F7" s="285"/>
      <c r="G7" s="285"/>
      <c r="H7" s="285"/>
      <c r="J7" s="122"/>
    </row>
    <row r="8" spans="2:11" s="2" customFormat="1" ht="12" customHeight="1" x14ac:dyDescent="0.25">
      <c r="B8" s="74"/>
      <c r="D8" s="21" t="s">
        <v>137</v>
      </c>
      <c r="J8" s="81"/>
    </row>
    <row r="9" spans="2:11" s="2" customFormat="1" ht="36.950000000000003" customHeight="1" x14ac:dyDescent="0.25">
      <c r="B9" s="74"/>
      <c r="E9" s="278" t="s">
        <v>1870</v>
      </c>
      <c r="F9" s="271"/>
      <c r="G9" s="271"/>
      <c r="H9" s="271"/>
      <c r="J9" s="81"/>
    </row>
    <row r="10" spans="2:11" s="2" customFormat="1" x14ac:dyDescent="0.25">
      <c r="B10" s="74"/>
      <c r="J10" s="81"/>
    </row>
    <row r="11" spans="2:11" s="2" customFormat="1" ht="12" customHeight="1" x14ac:dyDescent="0.25">
      <c r="B11" s="74"/>
      <c r="D11" s="21" t="s">
        <v>71</v>
      </c>
      <c r="F11" s="40" t="s">
        <v>35</v>
      </c>
      <c r="I11" s="21" t="s">
        <v>70</v>
      </c>
      <c r="J11" s="121" t="s">
        <v>35</v>
      </c>
    </row>
    <row r="12" spans="2:11" s="2" customFormat="1" ht="12" customHeight="1" x14ac:dyDescent="0.25">
      <c r="B12" s="74"/>
      <c r="D12" s="21" t="s">
        <v>47</v>
      </c>
      <c r="F12" s="40" t="s">
        <v>68</v>
      </c>
      <c r="I12" s="21" t="s">
        <v>46</v>
      </c>
      <c r="J12" s="83">
        <f>'Rekapitulace stavby'!AM7</f>
        <v>43787</v>
      </c>
    </row>
    <row r="13" spans="2:11" s="2" customFormat="1" ht="10.9" customHeight="1" x14ac:dyDescent="0.25">
      <c r="B13" s="74"/>
      <c r="J13" s="81"/>
    </row>
    <row r="14" spans="2:11" s="2" customFormat="1" ht="12" customHeight="1" x14ac:dyDescent="0.25">
      <c r="B14" s="74"/>
      <c r="D14" s="21" t="s">
        <v>45</v>
      </c>
      <c r="I14" s="21" t="s">
        <v>69</v>
      </c>
      <c r="J14" s="121" t="str">
        <f>IF('Rekapitulace stavby'!AM9="","",'Rekapitulace stavby'!AM9)</f>
        <v/>
      </c>
    </row>
    <row r="15" spans="2:11" s="2" customFormat="1" ht="18" customHeight="1" x14ac:dyDescent="0.25">
      <c r="B15" s="74"/>
      <c r="E15" s="40" t="str">
        <f>IF('Rekapitulace stavby'!D10="","",'Rekapitulace stavby'!D10)</f>
        <v xml:space="preserve"> </v>
      </c>
      <c r="I15" s="21" t="s">
        <v>67</v>
      </c>
      <c r="J15" s="121" t="str">
        <f>IF('Rekapitulace stavby'!AM10="","",'Rekapitulace stavby'!AM10)</f>
        <v/>
      </c>
    </row>
    <row r="16" spans="2:11" s="2" customFormat="1" ht="6.95" customHeight="1" x14ac:dyDescent="0.25">
      <c r="B16" s="74"/>
      <c r="J16" s="81"/>
    </row>
    <row r="17" spans="2:11" s="2" customFormat="1" ht="12" customHeight="1" x14ac:dyDescent="0.25">
      <c r="B17" s="74"/>
      <c r="D17" s="21" t="s">
        <v>43</v>
      </c>
      <c r="I17" s="21" t="s">
        <v>69</v>
      </c>
      <c r="J17" s="121" t="str">
        <f>'Rekapitulace stavby'!AM12</f>
        <v/>
      </c>
    </row>
    <row r="18" spans="2:11" s="2" customFormat="1" ht="18" customHeight="1" x14ac:dyDescent="0.25">
      <c r="B18" s="74"/>
      <c r="E18" s="253" t="str">
        <f>'Rekapitulace stavby'!D13</f>
        <v xml:space="preserve"> </v>
      </c>
      <c r="F18" s="253"/>
      <c r="G18" s="253"/>
      <c r="H18" s="253"/>
      <c r="I18" s="21" t="s">
        <v>67</v>
      </c>
      <c r="J18" s="121" t="str">
        <f>'Rekapitulace stavby'!AM13</f>
        <v/>
      </c>
    </row>
    <row r="19" spans="2:11" s="2" customFormat="1" ht="6.95" customHeight="1" x14ac:dyDescent="0.25">
      <c r="B19" s="74"/>
      <c r="J19" s="81"/>
    </row>
    <row r="20" spans="2:11" s="2" customFormat="1" ht="12" customHeight="1" x14ac:dyDescent="0.25">
      <c r="B20" s="74"/>
      <c r="D20" s="21" t="s">
        <v>44</v>
      </c>
      <c r="I20" s="21" t="s">
        <v>69</v>
      </c>
      <c r="J20" s="121" t="str">
        <f>IF('Rekapitulace stavby'!AM15="","",'Rekapitulace stavby'!AM15)</f>
        <v/>
      </c>
    </row>
    <row r="21" spans="2:11" s="2" customFormat="1" ht="18" customHeight="1" x14ac:dyDescent="0.25">
      <c r="B21" s="74"/>
      <c r="E21" s="40" t="str">
        <f>IF('Rekapitulace stavby'!D16="","",'Rekapitulace stavby'!D16)</f>
        <v xml:space="preserve"> </v>
      </c>
      <c r="I21" s="21" t="s">
        <v>67</v>
      </c>
      <c r="J21" s="121" t="str">
        <f>IF('Rekapitulace stavby'!AM16="","",'Rekapitulace stavby'!AM16)</f>
        <v/>
      </c>
    </row>
    <row r="22" spans="2:11" s="2" customFormat="1" ht="6.95" customHeight="1" x14ac:dyDescent="0.25">
      <c r="B22" s="74"/>
      <c r="J22" s="81"/>
    </row>
    <row r="23" spans="2:11" s="2" customFormat="1" ht="12" customHeight="1" x14ac:dyDescent="0.25">
      <c r="B23" s="74"/>
      <c r="D23" s="21" t="s">
        <v>42</v>
      </c>
      <c r="I23" s="21" t="s">
        <v>69</v>
      </c>
      <c r="J23" s="121" t="str">
        <f>IF('Rekapitulace stavby'!AM18="","",'Rekapitulace stavby'!AM18)</f>
        <v/>
      </c>
    </row>
    <row r="24" spans="2:11" s="2" customFormat="1" ht="18" customHeight="1" x14ac:dyDescent="0.25">
      <c r="B24" s="74"/>
      <c r="E24" s="40" t="str">
        <f>IF('Rekapitulace stavby'!D19="","",'Rekapitulace stavby'!D19)</f>
        <v xml:space="preserve"> </v>
      </c>
      <c r="I24" s="21" t="s">
        <v>67</v>
      </c>
      <c r="J24" s="121" t="str">
        <f>IF('Rekapitulace stavby'!AM19="","",'Rekapitulace stavby'!AM19)</f>
        <v/>
      </c>
    </row>
    <row r="25" spans="2:11" s="2" customFormat="1" ht="6.95" customHeight="1" x14ac:dyDescent="0.25">
      <c r="B25" s="74"/>
      <c r="J25" s="81"/>
    </row>
    <row r="26" spans="2:11" s="2" customFormat="1" ht="12" customHeight="1" x14ac:dyDescent="0.25">
      <c r="B26" s="74"/>
      <c r="D26" s="21" t="s">
        <v>66</v>
      </c>
      <c r="J26" s="81"/>
    </row>
    <row r="27" spans="2:11" s="118" customFormat="1" ht="16.5" customHeight="1" x14ac:dyDescent="0.25">
      <c r="B27" s="120"/>
      <c r="E27" s="262" t="s">
        <v>35</v>
      </c>
      <c r="F27" s="262"/>
      <c r="G27" s="262"/>
      <c r="H27" s="262"/>
      <c r="J27" s="119"/>
    </row>
    <row r="28" spans="2:11" s="2" customFormat="1" ht="6.95" customHeight="1" x14ac:dyDescent="0.25">
      <c r="B28" s="74"/>
      <c r="J28" s="81"/>
    </row>
    <row r="29" spans="2:11" s="2" customFormat="1" ht="6.95" customHeight="1" x14ac:dyDescent="0.25">
      <c r="B29" s="74"/>
      <c r="D29" s="113"/>
      <c r="E29" s="113"/>
      <c r="F29" s="113"/>
      <c r="G29" s="113"/>
      <c r="H29" s="113"/>
      <c r="I29" s="113"/>
      <c r="J29" s="114"/>
      <c r="K29" s="113"/>
    </row>
    <row r="30" spans="2:11" s="2" customFormat="1" ht="14.45" customHeight="1" x14ac:dyDescent="0.25">
      <c r="B30" s="74"/>
      <c r="D30" s="117" t="s">
        <v>145</v>
      </c>
      <c r="J30" s="116">
        <f>J61</f>
        <v>0</v>
      </c>
    </row>
    <row r="31" spans="2:11" s="2" customFormat="1" ht="14.45" customHeight="1" x14ac:dyDescent="0.25">
      <c r="B31" s="74"/>
      <c r="D31" s="37" t="s">
        <v>108</v>
      </c>
      <c r="J31" s="116">
        <f>J78</f>
        <v>0</v>
      </c>
    </row>
    <row r="32" spans="2:11" s="2" customFormat="1" ht="25.35" customHeight="1" x14ac:dyDescent="0.25">
      <c r="B32" s="74"/>
      <c r="D32" s="115" t="s">
        <v>63</v>
      </c>
      <c r="J32" s="100">
        <f>ROUND(J30 + J31, 2)</f>
        <v>0</v>
      </c>
    </row>
    <row r="33" spans="2:11" s="2" customFormat="1" ht="6.95" customHeight="1" x14ac:dyDescent="0.25">
      <c r="B33" s="74"/>
      <c r="D33" s="113"/>
      <c r="E33" s="113"/>
      <c r="F33" s="113"/>
      <c r="G33" s="113"/>
      <c r="H33" s="113"/>
      <c r="I33" s="113"/>
      <c r="J33" s="114"/>
      <c r="K33" s="113"/>
    </row>
    <row r="34" spans="2:11" s="2" customFormat="1" ht="14.45" customHeight="1" x14ac:dyDescent="0.25">
      <c r="B34" s="74"/>
      <c r="F34" s="112" t="s">
        <v>61</v>
      </c>
      <c r="I34" s="112" t="s">
        <v>62</v>
      </c>
      <c r="J34" s="111" t="s">
        <v>60</v>
      </c>
    </row>
    <row r="35" spans="2:11" s="2" customFormat="1" ht="14.45" customHeight="1" x14ac:dyDescent="0.25">
      <c r="B35" s="74"/>
      <c r="D35" s="21" t="s">
        <v>59</v>
      </c>
      <c r="E35" s="21" t="s">
        <v>58</v>
      </c>
      <c r="F35" s="110">
        <f>J32</f>
        <v>0</v>
      </c>
      <c r="I35" s="109">
        <v>0.21</v>
      </c>
      <c r="J35" s="108">
        <f>I35*F35</f>
        <v>0</v>
      </c>
    </row>
    <row r="36" spans="2:11" s="2" customFormat="1" ht="14.45" customHeight="1" x14ac:dyDescent="0.25">
      <c r="B36" s="74"/>
      <c r="E36" s="21" t="s">
        <v>57</v>
      </c>
      <c r="F36" s="110">
        <v>0</v>
      </c>
      <c r="I36" s="109">
        <v>0.15</v>
      </c>
      <c r="J36" s="108">
        <v>0</v>
      </c>
    </row>
    <row r="37" spans="2:11" s="2" customFormat="1" ht="14.45" hidden="1" customHeight="1" x14ac:dyDescent="0.25">
      <c r="B37" s="74"/>
      <c r="E37" s="21" t="s">
        <v>56</v>
      </c>
      <c r="F37" s="110" t="e">
        <f>ROUND((SUM(#REF!) + SUM(#REF!)),  2)</f>
        <v>#REF!</v>
      </c>
      <c r="I37" s="109">
        <v>0.21</v>
      </c>
      <c r="J37" s="108">
        <f>0</f>
        <v>0</v>
      </c>
    </row>
    <row r="38" spans="2:11" s="2" customFormat="1" ht="14.45" hidden="1" customHeight="1" x14ac:dyDescent="0.25">
      <c r="B38" s="74"/>
      <c r="E38" s="21" t="s">
        <v>55</v>
      </c>
      <c r="F38" s="110" t="e">
        <f>ROUND((SUM(#REF!) + SUM(#REF!)),  2)</f>
        <v>#REF!</v>
      </c>
      <c r="I38" s="109">
        <v>0.15</v>
      </c>
      <c r="J38" s="108">
        <f>0</f>
        <v>0</v>
      </c>
    </row>
    <row r="39" spans="2:11" s="2" customFormat="1" ht="14.45" hidden="1" customHeight="1" x14ac:dyDescent="0.25">
      <c r="B39" s="74"/>
      <c r="E39" s="21" t="s">
        <v>54</v>
      </c>
      <c r="F39" s="110" t="e">
        <f>ROUND((SUM(#REF!) + SUM(#REF!)),  2)</f>
        <v>#REF!</v>
      </c>
      <c r="I39" s="109">
        <v>0</v>
      </c>
      <c r="J39" s="108">
        <f>0</f>
        <v>0</v>
      </c>
    </row>
    <row r="40" spans="2:11" s="2" customFormat="1" ht="6.95" customHeight="1" x14ac:dyDescent="0.25">
      <c r="B40" s="74"/>
      <c r="J40" s="81"/>
    </row>
    <row r="41" spans="2:11" s="2" customFormat="1" ht="25.35" customHeight="1" x14ac:dyDescent="0.25">
      <c r="B41" s="74"/>
      <c r="C41" s="5"/>
      <c r="D41" s="107" t="s">
        <v>53</v>
      </c>
      <c r="E41" s="20"/>
      <c r="F41" s="20"/>
      <c r="G41" s="106" t="s">
        <v>52</v>
      </c>
      <c r="H41" s="105" t="s">
        <v>51</v>
      </c>
      <c r="I41" s="20"/>
      <c r="J41" s="104">
        <f>SUM(J32:J39)</f>
        <v>0</v>
      </c>
      <c r="K41" s="103"/>
    </row>
    <row r="42" spans="2:11" s="2" customFormat="1" ht="14.45" customHeight="1" x14ac:dyDescent="0.25">
      <c r="B42" s="48"/>
      <c r="C42" s="47"/>
      <c r="D42" s="47"/>
      <c r="E42" s="47"/>
      <c r="F42" s="47"/>
      <c r="G42" s="47"/>
      <c r="H42" s="47"/>
      <c r="I42" s="47"/>
      <c r="J42" s="46"/>
      <c r="K42" s="3"/>
    </row>
    <row r="46" spans="2:11" s="2" customFormat="1" ht="6.95" customHeight="1" x14ac:dyDescent="0.25">
      <c r="B46" s="86"/>
      <c r="C46" s="85"/>
      <c r="D46" s="85"/>
      <c r="E46" s="85"/>
      <c r="F46" s="85"/>
      <c r="G46" s="85"/>
      <c r="H46" s="85"/>
      <c r="I46" s="85"/>
      <c r="J46" s="84"/>
      <c r="K46" s="27"/>
    </row>
    <row r="47" spans="2:11" s="2" customFormat="1" ht="24.95" customHeight="1" x14ac:dyDescent="0.25">
      <c r="B47" s="74"/>
      <c r="C47" s="26" t="s">
        <v>144</v>
      </c>
      <c r="J47" s="81"/>
    </row>
    <row r="48" spans="2:11" s="2" customFormat="1" ht="6.95" customHeight="1" x14ac:dyDescent="0.25">
      <c r="B48" s="74"/>
      <c r="J48" s="81"/>
    </row>
    <row r="49" spans="2:11" s="2" customFormat="1" ht="12" customHeight="1" x14ac:dyDescent="0.25">
      <c r="B49" s="74"/>
      <c r="C49" s="21" t="s">
        <v>48</v>
      </c>
      <c r="J49" s="81"/>
    </row>
    <row r="50" spans="2:11" s="2" customFormat="1" ht="16.5" customHeight="1" x14ac:dyDescent="0.25">
      <c r="B50" s="74"/>
      <c r="E50" s="284" t="str">
        <f>E7</f>
        <v>PP-SAKO Brno, a.s. - SSO Jedovnická 4</v>
      </c>
      <c r="F50" s="285"/>
      <c r="G50" s="285"/>
      <c r="H50" s="285"/>
      <c r="J50" s="81"/>
    </row>
    <row r="51" spans="2:11" s="2" customFormat="1" ht="12" customHeight="1" x14ac:dyDescent="0.25">
      <c r="B51" s="74"/>
      <c r="C51" s="21" t="s">
        <v>137</v>
      </c>
      <c r="J51" s="81"/>
    </row>
    <row r="52" spans="2:11" s="2" customFormat="1" ht="16.5" customHeight="1" x14ac:dyDescent="0.25">
      <c r="B52" s="74"/>
      <c r="E52" s="278" t="str">
        <f>E9</f>
        <v>SO 008 - Ocelový přístřešek</v>
      </c>
      <c r="F52" s="271"/>
      <c r="G52" s="271"/>
      <c r="H52" s="271"/>
      <c r="J52" s="81"/>
    </row>
    <row r="53" spans="2:11" s="2" customFormat="1" ht="6.95" customHeight="1" x14ac:dyDescent="0.25">
      <c r="B53" s="74"/>
      <c r="J53" s="81"/>
    </row>
    <row r="54" spans="2:11" s="2" customFormat="1" ht="12" customHeight="1" x14ac:dyDescent="0.25">
      <c r="B54" s="74"/>
      <c r="C54" s="21" t="s">
        <v>47</v>
      </c>
      <c r="F54" s="40" t="str">
        <f>F12</f>
        <v xml:space="preserve"> </v>
      </c>
      <c r="I54" s="21" t="s">
        <v>46</v>
      </c>
      <c r="J54" s="83">
        <f>IF(J12="","",J12)</f>
        <v>43787</v>
      </c>
    </row>
    <row r="55" spans="2:11" s="2" customFormat="1" ht="6.95" customHeight="1" x14ac:dyDescent="0.25">
      <c r="B55" s="74"/>
      <c r="J55" s="81"/>
    </row>
    <row r="56" spans="2:11" s="2" customFormat="1" ht="13.7" customHeight="1" x14ac:dyDescent="0.25">
      <c r="B56" s="74"/>
      <c r="C56" s="21" t="s">
        <v>45</v>
      </c>
      <c r="F56" s="40" t="str">
        <f>E15</f>
        <v xml:space="preserve"> </v>
      </c>
      <c r="I56" s="21" t="s">
        <v>44</v>
      </c>
      <c r="J56" s="82" t="str">
        <f>E21</f>
        <v xml:space="preserve"> </v>
      </c>
    </row>
    <row r="57" spans="2:11" s="2" customFormat="1" ht="13.7" customHeight="1" x14ac:dyDescent="0.25">
      <c r="B57" s="74"/>
      <c r="C57" s="21" t="s">
        <v>43</v>
      </c>
      <c r="F57" s="40" t="str">
        <f>IF(E18="","",E18)</f>
        <v xml:space="preserve"> </v>
      </c>
      <c r="I57" s="21" t="s">
        <v>42</v>
      </c>
      <c r="J57" s="82" t="str">
        <f>E24</f>
        <v xml:space="preserve"> </v>
      </c>
    </row>
    <row r="58" spans="2:11" s="2" customFormat="1" ht="10.35" customHeight="1" x14ac:dyDescent="0.25">
      <c r="B58" s="74"/>
      <c r="J58" s="81"/>
    </row>
    <row r="59" spans="2:11" s="2" customFormat="1" ht="29.25" customHeight="1" x14ac:dyDescent="0.25">
      <c r="B59" s="74"/>
      <c r="C59" s="102" t="s">
        <v>143</v>
      </c>
      <c r="D59" s="5"/>
      <c r="E59" s="5"/>
      <c r="F59" s="5"/>
      <c r="G59" s="5"/>
      <c r="H59" s="5"/>
      <c r="I59" s="5"/>
      <c r="J59" s="101" t="s">
        <v>132</v>
      </c>
      <c r="K59" s="5"/>
    </row>
    <row r="60" spans="2:11" s="2" customFormat="1" ht="10.35" customHeight="1" x14ac:dyDescent="0.25">
      <c r="B60" s="74"/>
      <c r="J60" s="81"/>
    </row>
    <row r="61" spans="2:11" s="2" customFormat="1" ht="22.9" customHeight="1" x14ac:dyDescent="0.25">
      <c r="B61" s="74"/>
      <c r="C61" s="89" t="s">
        <v>142</v>
      </c>
      <c r="J61" s="100">
        <f>J62+J72</f>
        <v>0</v>
      </c>
    </row>
    <row r="62" spans="2:11" s="95" customFormat="1" ht="24.95" customHeight="1" x14ac:dyDescent="0.25">
      <c r="B62" s="99"/>
      <c r="D62" s="98" t="s">
        <v>141</v>
      </c>
      <c r="E62" s="97"/>
      <c r="F62" s="97"/>
      <c r="G62" s="97"/>
      <c r="H62" s="97"/>
      <c r="I62" s="97"/>
      <c r="J62" s="96">
        <f>J63+J64+J65+J66+J67+J68+J69+J70+J71+J75</f>
        <v>0</v>
      </c>
    </row>
    <row r="63" spans="2:11" s="90" customFormat="1" ht="19.899999999999999" customHeight="1" x14ac:dyDescent="0.25">
      <c r="B63" s="94"/>
      <c r="D63" s="93" t="s">
        <v>1601</v>
      </c>
      <c r="E63" s="92"/>
      <c r="F63" s="92"/>
      <c r="G63" s="92"/>
      <c r="H63" s="92"/>
      <c r="I63" s="92"/>
      <c r="J63" s="91">
        <f>J101</f>
        <v>0</v>
      </c>
    </row>
    <row r="64" spans="2:11" s="90" customFormat="1" ht="19.899999999999999" customHeight="1" x14ac:dyDescent="0.25">
      <c r="B64" s="94"/>
      <c r="D64" s="93" t="s">
        <v>1599</v>
      </c>
      <c r="E64" s="92"/>
      <c r="F64" s="92"/>
      <c r="G64" s="92"/>
      <c r="H64" s="92"/>
      <c r="I64" s="92"/>
      <c r="J64" s="91">
        <f>J103</f>
        <v>0</v>
      </c>
    </row>
    <row r="65" spans="2:11" s="90" customFormat="1" ht="19.899999999999999" customHeight="1" x14ac:dyDescent="0.25">
      <c r="B65" s="94"/>
      <c r="D65" s="93" t="s">
        <v>1707</v>
      </c>
      <c r="E65" s="92"/>
      <c r="F65" s="92"/>
      <c r="G65" s="92"/>
      <c r="H65" s="92"/>
      <c r="I65" s="92"/>
      <c r="J65" s="91">
        <f>J105</f>
        <v>0</v>
      </c>
    </row>
    <row r="66" spans="2:11" s="90" customFormat="1" ht="19.899999999999999" customHeight="1" x14ac:dyDescent="0.25">
      <c r="B66" s="94"/>
      <c r="D66" s="93" t="s">
        <v>1809</v>
      </c>
      <c r="E66" s="92"/>
      <c r="F66" s="92"/>
      <c r="G66" s="92"/>
      <c r="H66" s="92"/>
      <c r="I66" s="92"/>
      <c r="J66" s="91">
        <f>J107</f>
        <v>0</v>
      </c>
    </row>
    <row r="67" spans="2:11" s="90" customFormat="1" ht="19.899999999999999" customHeight="1" x14ac:dyDescent="0.25">
      <c r="B67" s="94"/>
      <c r="D67" s="93" t="s">
        <v>1869</v>
      </c>
      <c r="E67" s="92"/>
      <c r="F67" s="92"/>
      <c r="G67" s="92"/>
      <c r="H67" s="92"/>
      <c r="I67" s="92"/>
      <c r="J67" s="91">
        <f>J109</f>
        <v>0</v>
      </c>
    </row>
    <row r="68" spans="2:11" s="90" customFormat="1" ht="19.899999999999999" customHeight="1" x14ac:dyDescent="0.25">
      <c r="B68" s="94"/>
      <c r="D68" s="93" t="s">
        <v>1703</v>
      </c>
      <c r="E68" s="92"/>
      <c r="F68" s="92"/>
      <c r="G68" s="92"/>
      <c r="H68" s="92"/>
      <c r="I68" s="92"/>
      <c r="J68" s="91">
        <f>J111</f>
        <v>0</v>
      </c>
    </row>
    <row r="69" spans="2:11" s="90" customFormat="1" ht="19.899999999999999" customHeight="1" x14ac:dyDescent="0.25">
      <c r="B69" s="94"/>
      <c r="D69" s="93" t="s">
        <v>1746</v>
      </c>
      <c r="E69" s="92"/>
      <c r="F69" s="92"/>
      <c r="G69" s="92"/>
      <c r="H69" s="92"/>
      <c r="I69" s="92"/>
      <c r="J69" s="91">
        <f>J113</f>
        <v>0</v>
      </c>
    </row>
    <row r="70" spans="2:11" s="90" customFormat="1" ht="19.899999999999999" customHeight="1" x14ac:dyDescent="0.25">
      <c r="B70" s="94"/>
      <c r="D70" s="93" t="s">
        <v>1592</v>
      </c>
      <c r="E70" s="92"/>
      <c r="F70" s="92"/>
      <c r="G70" s="92"/>
      <c r="H70" s="92"/>
      <c r="I70" s="92"/>
      <c r="J70" s="91">
        <f>J115</f>
        <v>0</v>
      </c>
    </row>
    <row r="71" spans="2:11" s="90" customFormat="1" ht="19.899999999999999" customHeight="1" x14ac:dyDescent="0.25">
      <c r="B71" s="94"/>
      <c r="D71" s="93" t="s">
        <v>1744</v>
      </c>
      <c r="E71" s="92"/>
      <c r="F71" s="92"/>
      <c r="G71" s="92"/>
      <c r="H71" s="92"/>
      <c r="I71" s="92"/>
      <c r="J71" s="91">
        <f>J117</f>
        <v>0</v>
      </c>
    </row>
    <row r="72" spans="2:11" s="95" customFormat="1" ht="24.95" customHeight="1" x14ac:dyDescent="0.25">
      <c r="B72" s="99"/>
      <c r="D72" s="98" t="s">
        <v>176</v>
      </c>
      <c r="E72" s="97"/>
      <c r="F72" s="97"/>
      <c r="G72" s="97"/>
      <c r="H72" s="97"/>
      <c r="I72" s="97"/>
      <c r="J72" s="96">
        <f>J73+J74</f>
        <v>0</v>
      </c>
    </row>
    <row r="73" spans="2:11" s="90" customFormat="1" ht="19.899999999999999" customHeight="1" x14ac:dyDescent="0.25">
      <c r="B73" s="94"/>
      <c r="D73" s="93" t="s">
        <v>1585</v>
      </c>
      <c r="E73" s="92"/>
      <c r="F73" s="92"/>
      <c r="G73" s="92"/>
      <c r="H73" s="92"/>
      <c r="I73" s="92"/>
      <c r="J73" s="91">
        <f>J120</f>
        <v>0</v>
      </c>
    </row>
    <row r="74" spans="2:11" s="90" customFormat="1" ht="19.899999999999999" customHeight="1" x14ac:dyDescent="0.25">
      <c r="B74" s="94"/>
      <c r="D74" s="93" t="s">
        <v>175</v>
      </c>
      <c r="E74" s="92"/>
      <c r="F74" s="92"/>
      <c r="G74" s="92"/>
      <c r="H74" s="92"/>
      <c r="I74" s="92"/>
      <c r="J74" s="91">
        <f>J122</f>
        <v>0</v>
      </c>
    </row>
    <row r="75" spans="2:11" s="90" customFormat="1" ht="19.899999999999999" customHeight="1" x14ac:dyDescent="0.25">
      <c r="B75" s="94"/>
      <c r="D75" s="93" t="s">
        <v>156</v>
      </c>
      <c r="E75" s="92"/>
      <c r="F75" s="92"/>
      <c r="G75" s="92"/>
      <c r="H75" s="92"/>
      <c r="I75" s="92"/>
      <c r="J75" s="91">
        <f>J124</f>
        <v>0</v>
      </c>
    </row>
    <row r="76" spans="2:11" s="2" customFormat="1" ht="21.75" customHeight="1" x14ac:dyDescent="0.25">
      <c r="B76" s="74"/>
      <c r="J76" s="81"/>
    </row>
    <row r="77" spans="2:11" s="2" customFormat="1" ht="6.95" customHeight="1" x14ac:dyDescent="0.25">
      <c r="B77" s="74"/>
      <c r="J77" s="81"/>
    </row>
    <row r="78" spans="2:11" s="2" customFormat="1" ht="29.25" customHeight="1" x14ac:dyDescent="0.25">
      <c r="B78" s="74"/>
      <c r="C78" s="89" t="s">
        <v>139</v>
      </c>
      <c r="J78" s="88">
        <v>0</v>
      </c>
    </row>
    <row r="79" spans="2:11" s="2" customFormat="1" ht="18" customHeight="1" x14ac:dyDescent="0.25">
      <c r="B79" s="74"/>
      <c r="J79" s="81"/>
    </row>
    <row r="80" spans="2:11" s="2" customFormat="1" ht="29.25" customHeight="1" x14ac:dyDescent="0.25">
      <c r="B80" s="74"/>
      <c r="C80" s="6" t="s">
        <v>0</v>
      </c>
      <c r="D80" s="5"/>
      <c r="E80" s="5"/>
      <c r="F80" s="5"/>
      <c r="G80" s="5"/>
      <c r="H80" s="5"/>
      <c r="I80" s="5"/>
      <c r="J80" s="87">
        <f>ROUND(J61+J78,2)</f>
        <v>0</v>
      </c>
      <c r="K80" s="5"/>
    </row>
    <row r="81" spans="2:11" s="2" customFormat="1" ht="6.95" customHeight="1" x14ac:dyDescent="0.25">
      <c r="B81" s="48"/>
      <c r="C81" s="47"/>
      <c r="D81" s="47"/>
      <c r="E81" s="47"/>
      <c r="F81" s="47"/>
      <c r="G81" s="47"/>
      <c r="H81" s="47"/>
      <c r="I81" s="47"/>
      <c r="J81" s="46"/>
      <c r="K81" s="3"/>
    </row>
    <row r="85" spans="2:11" s="2" customFormat="1" ht="6.95" customHeight="1" x14ac:dyDescent="0.25">
      <c r="B85" s="86"/>
      <c r="C85" s="85"/>
      <c r="D85" s="85"/>
      <c r="E85" s="85"/>
      <c r="F85" s="85"/>
      <c r="G85" s="85"/>
      <c r="H85" s="85"/>
      <c r="I85" s="85"/>
      <c r="J85" s="84"/>
      <c r="K85" s="27"/>
    </row>
    <row r="86" spans="2:11" s="2" customFormat="1" ht="24.95" customHeight="1" x14ac:dyDescent="0.25">
      <c r="B86" s="74"/>
      <c r="C86" s="26" t="s">
        <v>138</v>
      </c>
      <c r="J86" s="81"/>
    </row>
    <row r="87" spans="2:11" s="2" customFormat="1" ht="6.95" customHeight="1" x14ac:dyDescent="0.25">
      <c r="B87" s="74"/>
      <c r="J87" s="81"/>
    </row>
    <row r="88" spans="2:11" s="2" customFormat="1" ht="12" customHeight="1" x14ac:dyDescent="0.25">
      <c r="B88" s="74"/>
      <c r="C88" s="21" t="s">
        <v>48</v>
      </c>
      <c r="J88" s="81"/>
    </row>
    <row r="89" spans="2:11" s="2" customFormat="1" ht="16.5" customHeight="1" x14ac:dyDescent="0.25">
      <c r="B89" s="74"/>
      <c r="E89" s="284" t="str">
        <f>E7</f>
        <v>PP-SAKO Brno, a.s. - SSO Jedovnická 4</v>
      </c>
      <c r="F89" s="285"/>
      <c r="G89" s="285"/>
      <c r="H89" s="285"/>
      <c r="J89" s="81"/>
    </row>
    <row r="90" spans="2:11" s="2" customFormat="1" ht="12" customHeight="1" x14ac:dyDescent="0.25">
      <c r="B90" s="74"/>
      <c r="C90" s="21" t="s">
        <v>137</v>
      </c>
      <c r="J90" s="81"/>
    </row>
    <row r="91" spans="2:11" s="2" customFormat="1" ht="16.5" customHeight="1" x14ac:dyDescent="0.25">
      <c r="B91" s="74"/>
      <c r="E91" s="278" t="str">
        <f>E9</f>
        <v>SO 008 - Ocelový přístřešek</v>
      </c>
      <c r="F91" s="271"/>
      <c r="G91" s="271"/>
      <c r="H91" s="271"/>
      <c r="J91" s="81"/>
    </row>
    <row r="92" spans="2:11" s="2" customFormat="1" ht="6.95" customHeight="1" x14ac:dyDescent="0.25">
      <c r="B92" s="74"/>
      <c r="J92" s="81"/>
    </row>
    <row r="93" spans="2:11" s="2" customFormat="1" ht="12" customHeight="1" x14ac:dyDescent="0.25">
      <c r="B93" s="74"/>
      <c r="C93" s="21" t="s">
        <v>47</v>
      </c>
      <c r="F93" s="40" t="str">
        <f>F12</f>
        <v xml:space="preserve"> </v>
      </c>
      <c r="I93" s="21" t="s">
        <v>46</v>
      </c>
      <c r="J93" s="83">
        <f>IF(J12="","",J12)</f>
        <v>43787</v>
      </c>
    </row>
    <row r="94" spans="2:11" s="2" customFormat="1" ht="6.95" customHeight="1" x14ac:dyDescent="0.25">
      <c r="B94" s="74"/>
      <c r="J94" s="81"/>
    </row>
    <row r="95" spans="2:11" s="2" customFormat="1" ht="13.7" customHeight="1" x14ac:dyDescent="0.25">
      <c r="B95" s="74"/>
      <c r="C95" s="21" t="s">
        <v>45</v>
      </c>
      <c r="F95" s="40" t="str">
        <f>E15</f>
        <v xml:space="preserve"> </v>
      </c>
      <c r="I95" s="21" t="s">
        <v>44</v>
      </c>
      <c r="J95" s="82" t="str">
        <f>E21</f>
        <v xml:space="preserve"> </v>
      </c>
    </row>
    <row r="96" spans="2:11" s="2" customFormat="1" ht="13.7" customHeight="1" x14ac:dyDescent="0.25">
      <c r="B96" s="74"/>
      <c r="C96" s="21" t="s">
        <v>43</v>
      </c>
      <c r="F96" s="40" t="str">
        <f>IF(E18="","",E18)</f>
        <v xml:space="preserve"> </v>
      </c>
      <c r="I96" s="21" t="s">
        <v>42</v>
      </c>
      <c r="J96" s="82" t="str">
        <f>E24</f>
        <v xml:space="preserve"> </v>
      </c>
    </row>
    <row r="97" spans="2:11" s="2" customFormat="1" ht="10.35" customHeight="1" x14ac:dyDescent="0.25">
      <c r="B97" s="74"/>
      <c r="J97" s="81"/>
    </row>
    <row r="98" spans="2:11" s="75" customFormat="1" ht="29.25" customHeight="1" x14ac:dyDescent="0.25">
      <c r="B98" s="80"/>
      <c r="C98" s="79" t="s">
        <v>136</v>
      </c>
      <c r="D98" s="78" t="s">
        <v>37</v>
      </c>
      <c r="E98" s="78" t="s">
        <v>41</v>
      </c>
      <c r="F98" s="78" t="s">
        <v>40</v>
      </c>
      <c r="G98" s="78" t="s">
        <v>135</v>
      </c>
      <c r="H98" s="78" t="s">
        <v>134</v>
      </c>
      <c r="I98" s="78" t="s">
        <v>133</v>
      </c>
      <c r="J98" s="77" t="s">
        <v>132</v>
      </c>
      <c r="K98" s="76" t="s">
        <v>131</v>
      </c>
    </row>
    <row r="99" spans="2:11" s="2" customFormat="1" ht="22.9" customHeight="1" x14ac:dyDescent="0.25">
      <c r="B99" s="74"/>
      <c r="C99" s="9" t="s">
        <v>130</v>
      </c>
      <c r="J99" s="73">
        <f>J100</f>
        <v>0</v>
      </c>
    </row>
    <row r="100" spans="2:11" s="66" customFormat="1" ht="25.9" customHeight="1" x14ac:dyDescent="0.2">
      <c r="B100" s="70"/>
      <c r="D100" s="69" t="s">
        <v>110</v>
      </c>
      <c r="E100" s="72" t="s">
        <v>129</v>
      </c>
      <c r="F100" s="72" t="s">
        <v>128</v>
      </c>
      <c r="J100" s="71">
        <f>J101+J103+J105+J107+J109+J111+J113+J115+J117+J124</f>
        <v>0</v>
      </c>
    </row>
    <row r="101" spans="2:11" s="66" customFormat="1" ht="22.9" customHeight="1" x14ac:dyDescent="0.2">
      <c r="B101" s="70"/>
      <c r="D101" s="69" t="s">
        <v>110</v>
      </c>
      <c r="E101" s="68">
        <v>13</v>
      </c>
      <c r="F101" s="68" t="s">
        <v>1583</v>
      </c>
      <c r="J101" s="67">
        <f>J102</f>
        <v>0</v>
      </c>
    </row>
    <row r="102" spans="2:11" s="2" customFormat="1" ht="16.5" customHeight="1" x14ac:dyDescent="0.25">
      <c r="B102" s="57"/>
      <c r="C102" s="56">
        <v>1</v>
      </c>
      <c r="D102" s="56" t="s">
        <v>78</v>
      </c>
      <c r="E102" s="55" t="s">
        <v>1868</v>
      </c>
      <c r="F102" s="54" t="s">
        <v>1867</v>
      </c>
      <c r="G102" s="53" t="s">
        <v>223</v>
      </c>
      <c r="H102" s="52">
        <v>7.2</v>
      </c>
      <c r="I102" s="51">
        <v>0</v>
      </c>
      <c r="J102" s="50">
        <f>ROUND(I102*H102,2)</f>
        <v>0</v>
      </c>
      <c r="K102" s="49" t="s">
        <v>148</v>
      </c>
    </row>
    <row r="103" spans="2:11" s="66" customFormat="1" ht="22.9" customHeight="1" x14ac:dyDescent="0.2">
      <c r="B103" s="70"/>
      <c r="D103" s="69" t="s">
        <v>110</v>
      </c>
      <c r="E103" s="68">
        <v>16</v>
      </c>
      <c r="F103" s="68" t="s">
        <v>1567</v>
      </c>
      <c r="J103" s="67">
        <f>J104</f>
        <v>0</v>
      </c>
    </row>
    <row r="104" spans="2:11" s="2" customFormat="1" ht="16.5" customHeight="1" x14ac:dyDescent="0.25">
      <c r="B104" s="57"/>
      <c r="C104" s="56">
        <v>2</v>
      </c>
      <c r="D104" s="56" t="s">
        <v>78</v>
      </c>
      <c r="E104" s="55" t="s">
        <v>1866</v>
      </c>
      <c r="F104" s="54" t="s">
        <v>1865</v>
      </c>
      <c r="G104" s="53" t="s">
        <v>223</v>
      </c>
      <c r="H104" s="52">
        <v>7.2</v>
      </c>
      <c r="I104" s="51">
        <v>0</v>
      </c>
      <c r="J104" s="50">
        <f>ROUND(I104*H104,2)</f>
        <v>0</v>
      </c>
      <c r="K104" s="49" t="s">
        <v>282</v>
      </c>
    </row>
    <row r="105" spans="2:11" s="66" customFormat="1" ht="22.9" customHeight="1" x14ac:dyDescent="0.2">
      <c r="B105" s="70"/>
      <c r="D105" s="69" t="s">
        <v>110</v>
      </c>
      <c r="E105" s="68">
        <v>17</v>
      </c>
      <c r="F105" s="68" t="s">
        <v>236</v>
      </c>
      <c r="J105" s="67">
        <f>J106</f>
        <v>0</v>
      </c>
    </row>
    <row r="106" spans="2:11" s="2" customFormat="1" ht="16.5" customHeight="1" x14ac:dyDescent="0.25">
      <c r="B106" s="57"/>
      <c r="C106" s="56">
        <v>3</v>
      </c>
      <c r="D106" s="56" t="s">
        <v>78</v>
      </c>
      <c r="E106" s="55" t="s">
        <v>1564</v>
      </c>
      <c r="F106" s="54" t="s">
        <v>1563</v>
      </c>
      <c r="G106" s="53" t="s">
        <v>223</v>
      </c>
      <c r="H106" s="52">
        <v>7.2</v>
      </c>
      <c r="I106" s="51">
        <v>0</v>
      </c>
      <c r="J106" s="50">
        <f>ROUND(I106*H106,2)</f>
        <v>0</v>
      </c>
      <c r="K106" s="49" t="s">
        <v>282</v>
      </c>
    </row>
    <row r="107" spans="2:11" s="66" customFormat="1" ht="22.9" customHeight="1" x14ac:dyDescent="0.2">
      <c r="B107" s="70"/>
      <c r="D107" s="69" t="s">
        <v>110</v>
      </c>
      <c r="E107" s="68">
        <v>27</v>
      </c>
      <c r="F107" s="68" t="s">
        <v>1558</v>
      </c>
      <c r="J107" s="67">
        <f>J108</f>
        <v>0</v>
      </c>
    </row>
    <row r="108" spans="2:11" s="2" customFormat="1" ht="16.5" customHeight="1" x14ac:dyDescent="0.25">
      <c r="B108" s="57"/>
      <c r="C108" s="56">
        <v>4</v>
      </c>
      <c r="D108" s="56" t="s">
        <v>78</v>
      </c>
      <c r="E108" s="55" t="s">
        <v>1864</v>
      </c>
      <c r="F108" s="54" t="s">
        <v>1863</v>
      </c>
      <c r="G108" s="53" t="s">
        <v>223</v>
      </c>
      <c r="H108" s="52">
        <v>6.4</v>
      </c>
      <c r="I108" s="51">
        <v>0</v>
      </c>
      <c r="J108" s="50">
        <f>ROUND(I108*H108,2)</f>
        <v>0</v>
      </c>
      <c r="K108" s="49" t="s">
        <v>282</v>
      </c>
    </row>
    <row r="109" spans="2:11" s="66" customFormat="1" ht="22.9" customHeight="1" x14ac:dyDescent="0.2">
      <c r="B109" s="70"/>
      <c r="D109" s="69" t="s">
        <v>110</v>
      </c>
      <c r="E109" s="68">
        <v>28</v>
      </c>
      <c r="F109" s="68" t="s">
        <v>1862</v>
      </c>
      <c r="J109" s="67">
        <f>J110</f>
        <v>0</v>
      </c>
    </row>
    <row r="110" spans="2:11" s="2" customFormat="1" ht="16.5" customHeight="1" x14ac:dyDescent="0.25">
      <c r="B110" s="57"/>
      <c r="C110" s="56">
        <v>5</v>
      </c>
      <c r="D110" s="56" t="s">
        <v>78</v>
      </c>
      <c r="E110" s="55" t="s">
        <v>1861</v>
      </c>
      <c r="F110" s="54" t="s">
        <v>1860</v>
      </c>
      <c r="G110" s="53" t="s">
        <v>206</v>
      </c>
      <c r="H110" s="52">
        <v>525</v>
      </c>
      <c r="I110" s="51">
        <v>0</v>
      </c>
      <c r="J110" s="50">
        <f>ROUND(I110*H110,2)</f>
        <v>0</v>
      </c>
      <c r="K110" s="49" t="s">
        <v>282</v>
      </c>
    </row>
    <row r="111" spans="2:11" s="66" customFormat="1" ht="22.9" customHeight="1" x14ac:dyDescent="0.2">
      <c r="B111" s="70"/>
      <c r="D111" s="69" t="s">
        <v>110</v>
      </c>
      <c r="E111" s="68">
        <v>45</v>
      </c>
      <c r="F111" s="68" t="s">
        <v>1677</v>
      </c>
      <c r="J111" s="67">
        <f>J112</f>
        <v>0</v>
      </c>
    </row>
    <row r="112" spans="2:11" s="2" customFormat="1" ht="16.5" customHeight="1" x14ac:dyDescent="0.25">
      <c r="B112" s="57"/>
      <c r="C112" s="56">
        <v>6</v>
      </c>
      <c r="D112" s="56" t="s">
        <v>78</v>
      </c>
      <c r="E112" s="55" t="s">
        <v>1859</v>
      </c>
      <c r="F112" s="54" t="s">
        <v>1858</v>
      </c>
      <c r="G112" s="53" t="s">
        <v>223</v>
      </c>
      <c r="H112" s="52">
        <v>25</v>
      </c>
      <c r="I112" s="51">
        <v>0</v>
      </c>
      <c r="J112" s="50">
        <f>ROUND(I112*H112,2)</f>
        <v>0</v>
      </c>
      <c r="K112" s="49" t="s">
        <v>282</v>
      </c>
    </row>
    <row r="113" spans="2:11" s="66" customFormat="1" ht="22.9" customHeight="1" x14ac:dyDescent="0.2">
      <c r="B113" s="70"/>
      <c r="D113" s="69" t="s">
        <v>110</v>
      </c>
      <c r="E113" s="68">
        <v>56</v>
      </c>
      <c r="F113" s="68" t="s">
        <v>228</v>
      </c>
      <c r="J113" s="67">
        <f>J114</f>
        <v>0</v>
      </c>
    </row>
    <row r="114" spans="2:11" s="2" customFormat="1" ht="16.5" customHeight="1" x14ac:dyDescent="0.25">
      <c r="B114" s="57"/>
      <c r="C114" s="56">
        <v>7</v>
      </c>
      <c r="D114" s="56" t="s">
        <v>78</v>
      </c>
      <c r="E114" s="55" t="s">
        <v>1857</v>
      </c>
      <c r="F114" s="54" t="s">
        <v>1856</v>
      </c>
      <c r="G114" s="53" t="s">
        <v>206</v>
      </c>
      <c r="H114" s="52">
        <v>262.5</v>
      </c>
      <c r="I114" s="51">
        <v>0</v>
      </c>
      <c r="J114" s="50">
        <f>ROUND(I114*H114,2)</f>
        <v>0</v>
      </c>
      <c r="K114" s="49" t="s">
        <v>282</v>
      </c>
    </row>
    <row r="115" spans="2:11" s="66" customFormat="1" ht="22.9" customHeight="1" x14ac:dyDescent="0.2">
      <c r="B115" s="70"/>
      <c r="D115" s="69" t="s">
        <v>110</v>
      </c>
      <c r="E115" s="68">
        <v>63</v>
      </c>
      <c r="F115" s="68" t="s">
        <v>1672</v>
      </c>
      <c r="J115" s="67">
        <f>J116</f>
        <v>0</v>
      </c>
    </row>
    <row r="116" spans="2:11" s="2" customFormat="1" ht="16.5" customHeight="1" x14ac:dyDescent="0.25">
      <c r="B116" s="57"/>
      <c r="C116" s="56">
        <v>8</v>
      </c>
      <c r="D116" s="56" t="s">
        <v>78</v>
      </c>
      <c r="E116" s="55" t="s">
        <v>1855</v>
      </c>
      <c r="F116" s="54" t="s">
        <v>1854</v>
      </c>
      <c r="G116" s="53" t="s">
        <v>223</v>
      </c>
      <c r="H116" s="52">
        <v>33.75</v>
      </c>
      <c r="I116" s="51">
        <v>0</v>
      </c>
      <c r="J116" s="50">
        <f>ROUND(I116*H116,2)</f>
        <v>0</v>
      </c>
      <c r="K116" s="49" t="s">
        <v>282</v>
      </c>
    </row>
    <row r="117" spans="2:11" s="66" customFormat="1" ht="22.9" customHeight="1" x14ac:dyDescent="0.2">
      <c r="B117" s="70"/>
      <c r="D117" s="69" t="s">
        <v>110</v>
      </c>
      <c r="E117" s="68">
        <v>91</v>
      </c>
      <c r="F117" s="68" t="s">
        <v>211</v>
      </c>
      <c r="J117" s="67">
        <f>J118</f>
        <v>0</v>
      </c>
    </row>
    <row r="118" spans="2:11" s="2" customFormat="1" ht="16.5" customHeight="1" x14ac:dyDescent="0.25">
      <c r="B118" s="57"/>
      <c r="C118" s="56">
        <v>9</v>
      </c>
      <c r="D118" s="56" t="s">
        <v>78</v>
      </c>
      <c r="E118" s="55" t="s">
        <v>200</v>
      </c>
      <c r="F118" s="54" t="s">
        <v>1853</v>
      </c>
      <c r="G118" s="53" t="s">
        <v>164</v>
      </c>
      <c r="H118" s="52">
        <v>2.06</v>
      </c>
      <c r="I118" s="51">
        <v>0</v>
      </c>
      <c r="J118" s="50">
        <f>ROUND(I118*H118,2)</f>
        <v>0</v>
      </c>
      <c r="K118" s="49" t="s">
        <v>282</v>
      </c>
    </row>
    <row r="119" spans="2:11" s="66" customFormat="1" ht="25.9" customHeight="1" x14ac:dyDescent="0.2">
      <c r="B119" s="70"/>
      <c r="D119" s="69" t="s">
        <v>110</v>
      </c>
      <c r="E119" s="72" t="s">
        <v>163</v>
      </c>
      <c r="F119" s="72" t="s">
        <v>162</v>
      </c>
      <c r="J119" s="71">
        <f>J120+J122</f>
        <v>0</v>
      </c>
    </row>
    <row r="120" spans="2:11" s="66" customFormat="1" ht="22.9" customHeight="1" x14ac:dyDescent="0.2">
      <c r="B120" s="70"/>
      <c r="D120" s="69" t="s">
        <v>110</v>
      </c>
      <c r="E120" s="68">
        <v>711</v>
      </c>
      <c r="F120" s="68" t="s">
        <v>1492</v>
      </c>
      <c r="J120" s="67">
        <f>J121</f>
        <v>0</v>
      </c>
    </row>
    <row r="121" spans="2:11" s="2" customFormat="1" ht="16.5" customHeight="1" x14ac:dyDescent="0.25">
      <c r="B121" s="57"/>
      <c r="C121" s="56">
        <v>10</v>
      </c>
      <c r="D121" s="56" t="s">
        <v>78</v>
      </c>
      <c r="E121" s="55" t="s">
        <v>1852</v>
      </c>
      <c r="F121" s="54" t="s">
        <v>1851</v>
      </c>
      <c r="G121" s="53" t="s">
        <v>206</v>
      </c>
      <c r="H121" s="52">
        <v>262.5</v>
      </c>
      <c r="I121" s="51">
        <v>0</v>
      </c>
      <c r="J121" s="50">
        <f>ROUND(I121*H121,2)</f>
        <v>0</v>
      </c>
      <c r="K121" s="49" t="s">
        <v>282</v>
      </c>
    </row>
    <row r="122" spans="2:11" s="66" customFormat="1" ht="22.9" customHeight="1" x14ac:dyDescent="0.2">
      <c r="B122" s="70"/>
      <c r="D122" s="69" t="s">
        <v>110</v>
      </c>
      <c r="E122" s="68">
        <v>767</v>
      </c>
      <c r="F122" s="68" t="s">
        <v>161</v>
      </c>
      <c r="J122" s="67">
        <f>J123</f>
        <v>0</v>
      </c>
    </row>
    <row r="123" spans="2:11" s="2" customFormat="1" ht="16.5" customHeight="1" x14ac:dyDescent="0.25">
      <c r="B123" s="57"/>
      <c r="C123" s="56">
        <v>11</v>
      </c>
      <c r="D123" s="56" t="s">
        <v>78</v>
      </c>
      <c r="E123" s="55" t="s">
        <v>1781</v>
      </c>
      <c r="F123" s="54" t="s">
        <v>1780</v>
      </c>
      <c r="G123" s="53" t="s">
        <v>157</v>
      </c>
      <c r="H123" s="52">
        <v>1344</v>
      </c>
      <c r="I123" s="51">
        <v>0</v>
      </c>
      <c r="J123" s="50">
        <f>ROUND(I123*H123,2)</f>
        <v>0</v>
      </c>
      <c r="K123" s="49" t="s">
        <v>282</v>
      </c>
    </row>
    <row r="124" spans="2:11" s="66" customFormat="1" ht="22.9" customHeight="1" x14ac:dyDescent="0.2">
      <c r="B124" s="70"/>
      <c r="D124" s="69" t="s">
        <v>110</v>
      </c>
      <c r="E124" s="68"/>
      <c r="F124" s="68" t="s">
        <v>156</v>
      </c>
      <c r="J124" s="67">
        <f>J125+J126+J127+J128+J129</f>
        <v>0</v>
      </c>
    </row>
    <row r="125" spans="2:11" s="2" customFormat="1" ht="16.5" customHeight="1" x14ac:dyDescent="0.25">
      <c r="B125" s="57"/>
      <c r="C125" s="56">
        <v>12</v>
      </c>
      <c r="D125" s="56" t="s">
        <v>78</v>
      </c>
      <c r="E125" s="55" t="s">
        <v>1850</v>
      </c>
      <c r="F125" s="54" t="s">
        <v>1849</v>
      </c>
      <c r="G125" s="53" t="s">
        <v>149</v>
      </c>
      <c r="H125" s="52">
        <v>4</v>
      </c>
      <c r="I125" s="51">
        <v>0</v>
      </c>
      <c r="J125" s="50">
        <f>ROUND(I125*H125,2)</f>
        <v>0</v>
      </c>
      <c r="K125" s="49" t="s">
        <v>282</v>
      </c>
    </row>
    <row r="126" spans="2:11" s="2" customFormat="1" ht="16.5" customHeight="1" x14ac:dyDescent="0.25">
      <c r="B126" s="57"/>
      <c r="C126" s="56">
        <v>13</v>
      </c>
      <c r="D126" s="56" t="s">
        <v>78</v>
      </c>
      <c r="E126" s="55" t="s">
        <v>1848</v>
      </c>
      <c r="F126" s="54" t="s">
        <v>1847</v>
      </c>
      <c r="G126" s="53" t="s">
        <v>206</v>
      </c>
      <c r="H126" s="52">
        <v>665.6</v>
      </c>
      <c r="I126" s="51">
        <v>0</v>
      </c>
      <c r="J126" s="50">
        <f>ROUND(I126*H126,2)</f>
        <v>0</v>
      </c>
      <c r="K126" s="49" t="s">
        <v>282</v>
      </c>
    </row>
    <row r="127" spans="2:11" s="2" customFormat="1" ht="16.5" customHeight="1" x14ac:dyDescent="0.25">
      <c r="B127" s="57"/>
      <c r="C127" s="56">
        <v>14</v>
      </c>
      <c r="D127" s="56" t="s">
        <v>78</v>
      </c>
      <c r="E127" s="55" t="s">
        <v>1846</v>
      </c>
      <c r="F127" s="54" t="s">
        <v>1845</v>
      </c>
      <c r="G127" s="53" t="s">
        <v>157</v>
      </c>
      <c r="H127" s="52">
        <v>332.8</v>
      </c>
      <c r="I127" s="51">
        <v>0</v>
      </c>
      <c r="J127" s="50">
        <f>ROUND(I127*H127,2)</f>
        <v>0</v>
      </c>
      <c r="K127" s="49" t="s">
        <v>282</v>
      </c>
    </row>
    <row r="128" spans="2:11" s="2" customFormat="1" ht="16.5" customHeight="1" x14ac:dyDescent="0.25">
      <c r="B128" s="57"/>
      <c r="C128" s="56">
        <v>15</v>
      </c>
      <c r="D128" s="56" t="s">
        <v>78</v>
      </c>
      <c r="E128" s="55" t="s">
        <v>1844</v>
      </c>
      <c r="F128" s="54" t="s">
        <v>1843</v>
      </c>
      <c r="G128" s="53" t="s">
        <v>164</v>
      </c>
      <c r="H128" s="52">
        <v>224.36197999999999</v>
      </c>
      <c r="I128" s="51">
        <v>0</v>
      </c>
      <c r="J128" s="50">
        <f>ROUND(I128*H128,2)</f>
        <v>0</v>
      </c>
      <c r="K128" s="49" t="s">
        <v>282</v>
      </c>
    </row>
    <row r="129" spans="2:11" s="2" customFormat="1" ht="16.5" customHeight="1" x14ac:dyDescent="0.25">
      <c r="B129" s="57"/>
      <c r="C129" s="56">
        <v>16</v>
      </c>
      <c r="D129" s="56" t="s">
        <v>78</v>
      </c>
      <c r="E129" s="55" t="s">
        <v>1842</v>
      </c>
      <c r="F129" s="54" t="s">
        <v>1841</v>
      </c>
      <c r="G129" s="53" t="s">
        <v>348</v>
      </c>
      <c r="H129" s="52">
        <v>134</v>
      </c>
      <c r="I129" s="51">
        <v>0</v>
      </c>
      <c r="J129" s="50">
        <f>ROUND(I129*H129,2)</f>
        <v>0</v>
      </c>
      <c r="K129" s="49" t="s">
        <v>282</v>
      </c>
    </row>
    <row r="130" spans="2:11" s="2" customFormat="1" ht="6.95" customHeight="1" x14ac:dyDescent="0.25">
      <c r="B130" s="48"/>
      <c r="C130" s="47"/>
      <c r="D130" s="47"/>
      <c r="E130" s="47"/>
      <c r="F130" s="47"/>
      <c r="G130" s="47"/>
      <c r="H130" s="47"/>
      <c r="I130" s="47"/>
      <c r="J130" s="46"/>
      <c r="K130" s="3"/>
    </row>
  </sheetData>
  <autoFilter ref="C98:K129" xr:uid="{00000000-0009-0000-0000-000006000000}"/>
  <mergeCells count="8">
    <mergeCell ref="E52:H52"/>
    <mergeCell ref="E89:H89"/>
    <mergeCell ref="E91:H91"/>
    <mergeCell ref="E7:H7"/>
    <mergeCell ref="E9:H9"/>
    <mergeCell ref="E18:H18"/>
    <mergeCell ref="E27:H27"/>
    <mergeCell ref="E50:H50"/>
  </mergeCells>
  <pageMargins left="0.39374999999999999" right="0.39374999999999999" top="0.39374999999999999" bottom="0.39374999999999999" header="0" footer="0"/>
  <pageSetup paperSize="9" scale="95" fitToHeight="100" orientation="landscape" blackAndWhite="1" r:id="rId1"/>
  <headerFooter>
    <oddFooter>&amp;CStrana &amp;P z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9EA33E-F4C7-4BD1-BE97-8433BFB2C5F9}">
  <sheetPr>
    <pageSetUpPr fitToPage="1"/>
  </sheetPr>
  <dimension ref="B2:K118"/>
  <sheetViews>
    <sheetView showGridLines="0" workbookViewId="0">
      <selection activeCell="K30" sqref="K30:O30"/>
    </sheetView>
  </sheetViews>
  <sheetFormatPr defaultRowHeight="11.25" x14ac:dyDescent="0.2"/>
  <cols>
    <col min="1" max="1" width="7.140625" style="1" customWidth="1"/>
    <col min="2" max="2" width="1.42578125" style="1" customWidth="1"/>
    <col min="3" max="3" width="3.5703125" style="1" customWidth="1"/>
    <col min="4" max="4" width="3.7109375" style="1" customWidth="1"/>
    <col min="5" max="5" width="14.7109375" style="1" customWidth="1"/>
    <col min="6" max="6" width="86.42578125" style="1" customWidth="1"/>
    <col min="7" max="7" width="7.42578125" style="1" customWidth="1"/>
    <col min="8" max="8" width="9.5703125" style="1" customWidth="1"/>
    <col min="9" max="9" width="12.140625" style="1" customWidth="1"/>
    <col min="10" max="10" width="20.140625" style="1" customWidth="1"/>
    <col min="11" max="11" width="13.28515625" style="1" hidden="1" customWidth="1"/>
    <col min="12" max="16384" width="9.140625" style="1"/>
  </cols>
  <sheetData>
    <row r="2" spans="2:11" ht="36.950000000000003" customHeight="1" x14ac:dyDescent="0.2"/>
    <row r="3" spans="2:11" ht="6.95" customHeight="1" x14ac:dyDescent="0.2">
      <c r="B3" s="126"/>
      <c r="C3" s="125"/>
      <c r="D3" s="125"/>
      <c r="E3" s="125"/>
      <c r="F3" s="125"/>
      <c r="G3" s="125"/>
      <c r="H3" s="125"/>
      <c r="I3" s="125"/>
      <c r="J3" s="124"/>
      <c r="K3" s="44"/>
    </row>
    <row r="4" spans="2:11" ht="24.95" customHeight="1" x14ac:dyDescent="0.2">
      <c r="B4" s="123"/>
      <c r="D4" s="26" t="s">
        <v>147</v>
      </c>
      <c r="J4" s="122"/>
    </row>
    <row r="5" spans="2:11" ht="6.95" customHeight="1" x14ac:dyDescent="0.2">
      <c r="B5" s="123"/>
      <c r="J5" s="122"/>
    </row>
    <row r="6" spans="2:11" ht="12" customHeight="1" x14ac:dyDescent="0.2">
      <c r="B6" s="123"/>
      <c r="D6" s="21" t="s">
        <v>48</v>
      </c>
      <c r="J6" s="122"/>
    </row>
    <row r="7" spans="2:11" ht="16.5" customHeight="1" x14ac:dyDescent="0.2">
      <c r="B7" s="123"/>
      <c r="E7" s="284" t="str">
        <f>'Rekapitulace stavby'!J5</f>
        <v>PP-SAKO Brno, a.s. - SSO Jedovnická 4</v>
      </c>
      <c r="F7" s="285"/>
      <c r="G7" s="285"/>
      <c r="H7" s="285"/>
      <c r="J7" s="122"/>
    </row>
    <row r="8" spans="2:11" s="2" customFormat="1" ht="12" customHeight="1" x14ac:dyDescent="0.25">
      <c r="B8" s="74"/>
      <c r="D8" s="21" t="s">
        <v>137</v>
      </c>
      <c r="J8" s="81"/>
    </row>
    <row r="9" spans="2:11" s="2" customFormat="1" ht="36.950000000000003" customHeight="1" x14ac:dyDescent="0.25">
      <c r="B9" s="74"/>
      <c r="E9" s="278" t="s">
        <v>1904</v>
      </c>
      <c r="F9" s="271"/>
      <c r="G9" s="271"/>
      <c r="H9" s="271"/>
      <c r="J9" s="81"/>
    </row>
    <row r="10" spans="2:11" s="2" customFormat="1" x14ac:dyDescent="0.25">
      <c r="B10" s="74"/>
      <c r="J10" s="81"/>
    </row>
    <row r="11" spans="2:11" s="2" customFormat="1" ht="12" customHeight="1" x14ac:dyDescent="0.25">
      <c r="B11" s="74"/>
      <c r="D11" s="21" t="s">
        <v>71</v>
      </c>
      <c r="F11" s="40" t="s">
        <v>35</v>
      </c>
      <c r="I11" s="21" t="s">
        <v>70</v>
      </c>
      <c r="J11" s="121" t="s">
        <v>35</v>
      </c>
    </row>
    <row r="12" spans="2:11" s="2" customFormat="1" ht="12" customHeight="1" x14ac:dyDescent="0.25">
      <c r="B12" s="74"/>
      <c r="D12" s="21" t="s">
        <v>47</v>
      </c>
      <c r="F12" s="40" t="s">
        <v>68</v>
      </c>
      <c r="I12" s="21" t="s">
        <v>46</v>
      </c>
      <c r="J12" s="83">
        <f>'Rekapitulace stavby'!AM7</f>
        <v>43787</v>
      </c>
    </row>
    <row r="13" spans="2:11" s="2" customFormat="1" ht="10.9" customHeight="1" x14ac:dyDescent="0.25">
      <c r="B13" s="74"/>
      <c r="J13" s="81"/>
    </row>
    <row r="14" spans="2:11" s="2" customFormat="1" ht="12" customHeight="1" x14ac:dyDescent="0.25">
      <c r="B14" s="74"/>
      <c r="D14" s="21" t="s">
        <v>45</v>
      </c>
      <c r="I14" s="21" t="s">
        <v>69</v>
      </c>
      <c r="J14" s="121" t="str">
        <f>IF('Rekapitulace stavby'!AM9="","",'Rekapitulace stavby'!AM9)</f>
        <v/>
      </c>
    </row>
    <row r="15" spans="2:11" s="2" customFormat="1" ht="18" customHeight="1" x14ac:dyDescent="0.25">
      <c r="B15" s="74"/>
      <c r="E15" s="40" t="str">
        <f>IF('Rekapitulace stavby'!D10="","",'Rekapitulace stavby'!D10)</f>
        <v xml:space="preserve"> </v>
      </c>
      <c r="I15" s="21" t="s">
        <v>67</v>
      </c>
      <c r="J15" s="121" t="str">
        <f>IF('Rekapitulace stavby'!AM10="","",'Rekapitulace stavby'!AM10)</f>
        <v/>
      </c>
    </row>
    <row r="16" spans="2:11" s="2" customFormat="1" ht="6.95" customHeight="1" x14ac:dyDescent="0.25">
      <c r="B16" s="74"/>
      <c r="J16" s="81"/>
    </row>
    <row r="17" spans="2:11" s="2" customFormat="1" ht="12" customHeight="1" x14ac:dyDescent="0.25">
      <c r="B17" s="74"/>
      <c r="D17" s="21" t="s">
        <v>43</v>
      </c>
      <c r="I17" s="21" t="s">
        <v>69</v>
      </c>
      <c r="J17" s="121" t="str">
        <f>'Rekapitulace stavby'!AM12</f>
        <v/>
      </c>
    </row>
    <row r="18" spans="2:11" s="2" customFormat="1" ht="18" customHeight="1" x14ac:dyDescent="0.25">
      <c r="B18" s="74"/>
      <c r="E18" s="253" t="str">
        <f>'Rekapitulace stavby'!D13</f>
        <v xml:space="preserve"> </v>
      </c>
      <c r="F18" s="253"/>
      <c r="G18" s="253"/>
      <c r="H18" s="253"/>
      <c r="I18" s="21" t="s">
        <v>67</v>
      </c>
      <c r="J18" s="121" t="str">
        <f>'Rekapitulace stavby'!AM13</f>
        <v/>
      </c>
    </row>
    <row r="19" spans="2:11" s="2" customFormat="1" ht="6.95" customHeight="1" x14ac:dyDescent="0.25">
      <c r="B19" s="74"/>
      <c r="J19" s="81"/>
    </row>
    <row r="20" spans="2:11" s="2" customFormat="1" ht="12" customHeight="1" x14ac:dyDescent="0.25">
      <c r="B20" s="74"/>
      <c r="D20" s="21" t="s">
        <v>44</v>
      </c>
      <c r="I20" s="21" t="s">
        <v>69</v>
      </c>
      <c r="J20" s="121" t="str">
        <f>IF('Rekapitulace stavby'!AM15="","",'Rekapitulace stavby'!AM15)</f>
        <v/>
      </c>
    </row>
    <row r="21" spans="2:11" s="2" customFormat="1" ht="18" customHeight="1" x14ac:dyDescent="0.25">
      <c r="B21" s="74"/>
      <c r="E21" s="40" t="str">
        <f>IF('Rekapitulace stavby'!D16="","",'Rekapitulace stavby'!D16)</f>
        <v xml:space="preserve"> </v>
      </c>
      <c r="I21" s="21" t="s">
        <v>67</v>
      </c>
      <c r="J21" s="121" t="str">
        <f>IF('Rekapitulace stavby'!AM16="","",'Rekapitulace stavby'!AM16)</f>
        <v/>
      </c>
    </row>
    <row r="22" spans="2:11" s="2" customFormat="1" ht="6.95" customHeight="1" x14ac:dyDescent="0.25">
      <c r="B22" s="74"/>
      <c r="J22" s="81"/>
    </row>
    <row r="23" spans="2:11" s="2" customFormat="1" ht="12" customHeight="1" x14ac:dyDescent="0.25">
      <c r="B23" s="74"/>
      <c r="D23" s="21" t="s">
        <v>42</v>
      </c>
      <c r="I23" s="21" t="s">
        <v>69</v>
      </c>
      <c r="J23" s="121" t="str">
        <f>IF('Rekapitulace stavby'!AM18="","",'Rekapitulace stavby'!AM18)</f>
        <v/>
      </c>
    </row>
    <row r="24" spans="2:11" s="2" customFormat="1" ht="18" customHeight="1" x14ac:dyDescent="0.25">
      <c r="B24" s="74"/>
      <c r="E24" s="40" t="str">
        <f>IF('Rekapitulace stavby'!D19="","",'Rekapitulace stavby'!D19)</f>
        <v xml:space="preserve"> </v>
      </c>
      <c r="I24" s="21" t="s">
        <v>67</v>
      </c>
      <c r="J24" s="121" t="str">
        <f>IF('Rekapitulace stavby'!AM19="","",'Rekapitulace stavby'!AM19)</f>
        <v/>
      </c>
    </row>
    <row r="25" spans="2:11" s="2" customFormat="1" ht="6.95" customHeight="1" x14ac:dyDescent="0.25">
      <c r="B25" s="74"/>
      <c r="J25" s="81"/>
    </row>
    <row r="26" spans="2:11" s="2" customFormat="1" ht="12" customHeight="1" x14ac:dyDescent="0.25">
      <c r="B26" s="74"/>
      <c r="D26" s="21" t="s">
        <v>66</v>
      </c>
      <c r="J26" s="81"/>
    </row>
    <row r="27" spans="2:11" s="118" customFormat="1" ht="16.5" customHeight="1" x14ac:dyDescent="0.25">
      <c r="B27" s="120"/>
      <c r="E27" s="262" t="s">
        <v>35</v>
      </c>
      <c r="F27" s="262"/>
      <c r="G27" s="262"/>
      <c r="H27" s="262"/>
      <c r="J27" s="119"/>
    </row>
    <row r="28" spans="2:11" s="2" customFormat="1" ht="6.95" customHeight="1" x14ac:dyDescent="0.25">
      <c r="B28" s="74"/>
      <c r="J28" s="81"/>
    </row>
    <row r="29" spans="2:11" s="2" customFormat="1" ht="6.95" customHeight="1" x14ac:dyDescent="0.25">
      <c r="B29" s="74"/>
      <c r="D29" s="113"/>
      <c r="E29" s="113"/>
      <c r="F29" s="113"/>
      <c r="G29" s="113"/>
      <c r="H29" s="113"/>
      <c r="I29" s="113"/>
      <c r="J29" s="114"/>
      <c r="K29" s="113"/>
    </row>
    <row r="30" spans="2:11" s="2" customFormat="1" ht="14.45" customHeight="1" x14ac:dyDescent="0.25">
      <c r="B30" s="74"/>
      <c r="D30" s="117" t="s">
        <v>145</v>
      </c>
      <c r="J30" s="116">
        <f>J61</f>
        <v>0</v>
      </c>
    </row>
    <row r="31" spans="2:11" s="2" customFormat="1" ht="14.45" customHeight="1" x14ac:dyDescent="0.25">
      <c r="B31" s="74"/>
      <c r="D31" s="37" t="s">
        <v>108</v>
      </c>
      <c r="J31" s="116">
        <f>J73</f>
        <v>0</v>
      </c>
    </row>
    <row r="32" spans="2:11" s="2" customFormat="1" ht="25.35" customHeight="1" x14ac:dyDescent="0.25">
      <c r="B32" s="74"/>
      <c r="D32" s="115" t="s">
        <v>63</v>
      </c>
      <c r="J32" s="100">
        <f>ROUND(J30 + J31, 2)</f>
        <v>0</v>
      </c>
    </row>
    <row r="33" spans="2:11" s="2" customFormat="1" ht="6.95" customHeight="1" x14ac:dyDescent="0.25">
      <c r="B33" s="74"/>
      <c r="D33" s="113"/>
      <c r="E33" s="113"/>
      <c r="F33" s="113"/>
      <c r="G33" s="113"/>
      <c r="H33" s="113"/>
      <c r="I33" s="113"/>
      <c r="J33" s="114"/>
      <c r="K33" s="113"/>
    </row>
    <row r="34" spans="2:11" s="2" customFormat="1" ht="14.45" customHeight="1" x14ac:dyDescent="0.25">
      <c r="B34" s="74"/>
      <c r="F34" s="112" t="s">
        <v>61</v>
      </c>
      <c r="I34" s="112" t="s">
        <v>62</v>
      </c>
      <c r="J34" s="111" t="s">
        <v>60</v>
      </c>
    </row>
    <row r="35" spans="2:11" s="2" customFormat="1" ht="14.45" customHeight="1" x14ac:dyDescent="0.25">
      <c r="B35" s="74"/>
      <c r="D35" s="21" t="s">
        <v>59</v>
      </c>
      <c r="E35" s="21" t="s">
        <v>58</v>
      </c>
      <c r="F35" s="110">
        <f>J32</f>
        <v>0</v>
      </c>
      <c r="I35" s="109">
        <v>0.21</v>
      </c>
      <c r="J35" s="108">
        <f>I35*F35</f>
        <v>0</v>
      </c>
    </row>
    <row r="36" spans="2:11" s="2" customFormat="1" ht="14.45" customHeight="1" x14ac:dyDescent="0.25">
      <c r="B36" s="74"/>
      <c r="E36" s="21" t="s">
        <v>57</v>
      </c>
      <c r="F36" s="110">
        <v>0</v>
      </c>
      <c r="I36" s="109">
        <v>0.15</v>
      </c>
      <c r="J36" s="108">
        <v>0</v>
      </c>
    </row>
    <row r="37" spans="2:11" s="2" customFormat="1" ht="14.45" hidden="1" customHeight="1" x14ac:dyDescent="0.25">
      <c r="B37" s="74"/>
      <c r="E37" s="21" t="s">
        <v>56</v>
      </c>
      <c r="F37" s="110" t="e">
        <f>ROUND((SUM(#REF!) + SUM(#REF!)),  2)</f>
        <v>#REF!</v>
      </c>
      <c r="I37" s="109">
        <v>0.21</v>
      </c>
      <c r="J37" s="108">
        <f>0</f>
        <v>0</v>
      </c>
    </row>
    <row r="38" spans="2:11" s="2" customFormat="1" ht="14.45" hidden="1" customHeight="1" x14ac:dyDescent="0.25">
      <c r="B38" s="74"/>
      <c r="E38" s="21" t="s">
        <v>55</v>
      </c>
      <c r="F38" s="110" t="e">
        <f>ROUND((SUM(#REF!) + SUM(#REF!)),  2)</f>
        <v>#REF!</v>
      </c>
      <c r="I38" s="109">
        <v>0.15</v>
      </c>
      <c r="J38" s="108">
        <f>0</f>
        <v>0</v>
      </c>
    </row>
    <row r="39" spans="2:11" s="2" customFormat="1" ht="14.45" hidden="1" customHeight="1" x14ac:dyDescent="0.25">
      <c r="B39" s="74"/>
      <c r="E39" s="21" t="s">
        <v>54</v>
      </c>
      <c r="F39" s="110" t="e">
        <f>ROUND((SUM(#REF!) + SUM(#REF!)),  2)</f>
        <v>#REF!</v>
      </c>
      <c r="I39" s="109">
        <v>0</v>
      </c>
      <c r="J39" s="108">
        <f>0</f>
        <v>0</v>
      </c>
    </row>
    <row r="40" spans="2:11" s="2" customFormat="1" ht="6.95" customHeight="1" x14ac:dyDescent="0.25">
      <c r="B40" s="74"/>
      <c r="J40" s="81"/>
    </row>
    <row r="41" spans="2:11" s="2" customFormat="1" ht="25.35" customHeight="1" x14ac:dyDescent="0.25">
      <c r="B41" s="74"/>
      <c r="C41" s="5"/>
      <c r="D41" s="107" t="s">
        <v>53</v>
      </c>
      <c r="E41" s="20"/>
      <c r="F41" s="20"/>
      <c r="G41" s="106" t="s">
        <v>52</v>
      </c>
      <c r="H41" s="105" t="s">
        <v>51</v>
      </c>
      <c r="I41" s="20"/>
      <c r="J41" s="104">
        <f>SUM(J32:J39)</f>
        <v>0</v>
      </c>
      <c r="K41" s="103"/>
    </row>
    <row r="42" spans="2:11" s="2" customFormat="1" ht="14.45" customHeight="1" x14ac:dyDescent="0.25">
      <c r="B42" s="48"/>
      <c r="C42" s="47"/>
      <c r="D42" s="47"/>
      <c r="E42" s="47"/>
      <c r="F42" s="47"/>
      <c r="G42" s="47"/>
      <c r="H42" s="47"/>
      <c r="I42" s="47"/>
      <c r="J42" s="46"/>
      <c r="K42" s="3"/>
    </row>
    <row r="46" spans="2:11" s="2" customFormat="1" ht="6.95" customHeight="1" x14ac:dyDescent="0.25">
      <c r="B46" s="86"/>
      <c r="C46" s="85"/>
      <c r="D46" s="85"/>
      <c r="E46" s="85"/>
      <c r="F46" s="85"/>
      <c r="G46" s="85"/>
      <c r="H46" s="85"/>
      <c r="I46" s="85"/>
      <c r="J46" s="84"/>
      <c r="K46" s="27"/>
    </row>
    <row r="47" spans="2:11" s="2" customFormat="1" ht="24.95" customHeight="1" x14ac:dyDescent="0.25">
      <c r="B47" s="74"/>
      <c r="C47" s="26" t="s">
        <v>144</v>
      </c>
      <c r="J47" s="81"/>
    </row>
    <row r="48" spans="2:11" s="2" customFormat="1" ht="6.95" customHeight="1" x14ac:dyDescent="0.25">
      <c r="B48" s="74"/>
      <c r="J48" s="81"/>
    </row>
    <row r="49" spans="2:11" s="2" customFormat="1" ht="12" customHeight="1" x14ac:dyDescent="0.25">
      <c r="B49" s="74"/>
      <c r="C49" s="21" t="s">
        <v>48</v>
      </c>
      <c r="J49" s="81"/>
    </row>
    <row r="50" spans="2:11" s="2" customFormat="1" ht="16.5" customHeight="1" x14ac:dyDescent="0.25">
      <c r="B50" s="74"/>
      <c r="E50" s="284" t="str">
        <f>E7</f>
        <v>PP-SAKO Brno, a.s. - SSO Jedovnická 4</v>
      </c>
      <c r="F50" s="285"/>
      <c r="G50" s="285"/>
      <c r="H50" s="285"/>
      <c r="J50" s="81"/>
    </row>
    <row r="51" spans="2:11" s="2" customFormat="1" ht="12" customHeight="1" x14ac:dyDescent="0.25">
      <c r="B51" s="74"/>
      <c r="C51" s="21" t="s">
        <v>137</v>
      </c>
      <c r="J51" s="81"/>
    </row>
    <row r="52" spans="2:11" s="2" customFormat="1" ht="16.5" customHeight="1" x14ac:dyDescent="0.25">
      <c r="B52" s="74"/>
      <c r="E52" s="278" t="str">
        <f>E9</f>
        <v>SO 009 - Oplocení</v>
      </c>
      <c r="F52" s="271"/>
      <c r="G52" s="271"/>
      <c r="H52" s="271"/>
      <c r="J52" s="81"/>
    </row>
    <row r="53" spans="2:11" s="2" customFormat="1" ht="6.95" customHeight="1" x14ac:dyDescent="0.25">
      <c r="B53" s="74"/>
      <c r="J53" s="81"/>
    </row>
    <row r="54" spans="2:11" s="2" customFormat="1" ht="12" customHeight="1" x14ac:dyDescent="0.25">
      <c r="B54" s="74"/>
      <c r="C54" s="21" t="s">
        <v>47</v>
      </c>
      <c r="F54" s="40" t="str">
        <f>F12</f>
        <v xml:space="preserve"> </v>
      </c>
      <c r="I54" s="21" t="s">
        <v>46</v>
      </c>
      <c r="J54" s="83">
        <f>IF(J12="","",J12)</f>
        <v>43787</v>
      </c>
    </row>
    <row r="55" spans="2:11" s="2" customFormat="1" ht="6.95" customHeight="1" x14ac:dyDescent="0.25">
      <c r="B55" s="74"/>
      <c r="J55" s="81"/>
    </row>
    <row r="56" spans="2:11" s="2" customFormat="1" ht="13.7" customHeight="1" x14ac:dyDescent="0.25">
      <c r="B56" s="74"/>
      <c r="C56" s="21" t="s">
        <v>45</v>
      </c>
      <c r="F56" s="40" t="str">
        <f>E15</f>
        <v xml:space="preserve"> </v>
      </c>
      <c r="I56" s="21" t="s">
        <v>44</v>
      </c>
      <c r="J56" s="82" t="str">
        <f>E21</f>
        <v xml:space="preserve"> </v>
      </c>
    </row>
    <row r="57" spans="2:11" s="2" customFormat="1" ht="13.7" customHeight="1" x14ac:dyDescent="0.25">
      <c r="B57" s="74"/>
      <c r="C57" s="21" t="s">
        <v>43</v>
      </c>
      <c r="F57" s="40" t="str">
        <f>IF(E18="","",E18)</f>
        <v xml:space="preserve"> </v>
      </c>
      <c r="I57" s="21" t="s">
        <v>42</v>
      </c>
      <c r="J57" s="82" t="str">
        <f>E24</f>
        <v xml:space="preserve"> </v>
      </c>
    </row>
    <row r="58" spans="2:11" s="2" customFormat="1" ht="10.35" customHeight="1" x14ac:dyDescent="0.25">
      <c r="B58" s="74"/>
      <c r="J58" s="81"/>
    </row>
    <row r="59" spans="2:11" s="2" customFormat="1" ht="29.25" customHeight="1" x14ac:dyDescent="0.25">
      <c r="B59" s="74"/>
      <c r="C59" s="102" t="s">
        <v>143</v>
      </c>
      <c r="D59" s="5"/>
      <c r="E59" s="5"/>
      <c r="F59" s="5"/>
      <c r="G59" s="5"/>
      <c r="H59" s="5"/>
      <c r="I59" s="5"/>
      <c r="J59" s="101" t="s">
        <v>132</v>
      </c>
      <c r="K59" s="5"/>
    </row>
    <row r="60" spans="2:11" s="2" customFormat="1" ht="10.35" customHeight="1" x14ac:dyDescent="0.25">
      <c r="B60" s="74"/>
      <c r="J60" s="81"/>
    </row>
    <row r="61" spans="2:11" s="2" customFormat="1" ht="22.9" customHeight="1" x14ac:dyDescent="0.25">
      <c r="B61" s="74"/>
      <c r="C61" s="89" t="s">
        <v>142</v>
      </c>
      <c r="J61" s="100">
        <f>J62+J67</f>
        <v>0</v>
      </c>
    </row>
    <row r="62" spans="2:11" s="95" customFormat="1" ht="24.95" customHeight="1" x14ac:dyDescent="0.25">
      <c r="B62" s="99"/>
      <c r="D62" s="98" t="s">
        <v>141</v>
      </c>
      <c r="E62" s="97"/>
      <c r="F62" s="97"/>
      <c r="G62" s="97"/>
      <c r="H62" s="97"/>
      <c r="I62" s="97"/>
      <c r="J62" s="96">
        <f>J63+J64+J65+J66+J70</f>
        <v>0</v>
      </c>
    </row>
    <row r="63" spans="2:11" s="90" customFormat="1" ht="19.899999999999999" customHeight="1" x14ac:dyDescent="0.25">
      <c r="B63" s="94"/>
      <c r="D63" s="93" t="s">
        <v>1601</v>
      </c>
      <c r="E63" s="92"/>
      <c r="F63" s="92"/>
      <c r="G63" s="92"/>
      <c r="H63" s="92"/>
      <c r="I63" s="92"/>
      <c r="J63" s="91">
        <f>J96</f>
        <v>0</v>
      </c>
    </row>
    <row r="64" spans="2:11" s="90" customFormat="1" ht="19.899999999999999" customHeight="1" x14ac:dyDescent="0.25">
      <c r="B64" s="94"/>
      <c r="D64" s="93" t="s">
        <v>1599</v>
      </c>
      <c r="E64" s="92"/>
      <c r="F64" s="92"/>
      <c r="G64" s="92"/>
      <c r="H64" s="92"/>
      <c r="I64" s="92"/>
      <c r="J64" s="91">
        <f>J98</f>
        <v>0</v>
      </c>
    </row>
    <row r="65" spans="2:11" s="90" customFormat="1" ht="19.899999999999999" customHeight="1" x14ac:dyDescent="0.25">
      <c r="B65" s="94"/>
      <c r="D65" s="93" t="s">
        <v>1903</v>
      </c>
      <c r="E65" s="92"/>
      <c r="F65" s="92"/>
      <c r="G65" s="92"/>
      <c r="H65" s="92"/>
      <c r="I65" s="92"/>
      <c r="J65" s="91">
        <f>J100</f>
        <v>0</v>
      </c>
    </row>
    <row r="66" spans="2:11" s="90" customFormat="1" ht="19.899999999999999" customHeight="1" x14ac:dyDescent="0.25">
      <c r="B66" s="94"/>
      <c r="D66" s="93" t="s">
        <v>1902</v>
      </c>
      <c r="E66" s="92"/>
      <c r="F66" s="92"/>
      <c r="G66" s="92"/>
      <c r="H66" s="92"/>
      <c r="I66" s="92"/>
      <c r="J66" s="91">
        <f>J102</f>
        <v>0</v>
      </c>
    </row>
    <row r="67" spans="2:11" s="95" customFormat="1" ht="24.95" customHeight="1" x14ac:dyDescent="0.25">
      <c r="B67" s="99"/>
      <c r="D67" s="98" t="s">
        <v>176</v>
      </c>
      <c r="E67" s="97"/>
      <c r="F67" s="97"/>
      <c r="G67" s="97"/>
      <c r="H67" s="97"/>
      <c r="I67" s="97"/>
      <c r="J67" s="96">
        <f>J68+J69</f>
        <v>0</v>
      </c>
    </row>
    <row r="68" spans="2:11" s="90" customFormat="1" ht="19.899999999999999" customHeight="1" x14ac:dyDescent="0.25">
      <c r="B68" s="94"/>
      <c r="D68" s="93" t="s">
        <v>175</v>
      </c>
      <c r="E68" s="92"/>
      <c r="F68" s="92"/>
      <c r="G68" s="92"/>
      <c r="H68" s="92"/>
      <c r="I68" s="92"/>
      <c r="J68" s="91">
        <f>J105</f>
        <v>0</v>
      </c>
    </row>
    <row r="69" spans="2:11" s="90" customFormat="1" ht="19.899999999999999" customHeight="1" x14ac:dyDescent="0.25">
      <c r="B69" s="94"/>
      <c r="D69" s="93" t="s">
        <v>1901</v>
      </c>
      <c r="E69" s="92"/>
      <c r="F69" s="92"/>
      <c r="G69" s="92"/>
      <c r="H69" s="92"/>
      <c r="I69" s="92"/>
      <c r="J69" s="91">
        <f>J108</f>
        <v>0</v>
      </c>
    </row>
    <row r="70" spans="2:11" s="90" customFormat="1" ht="19.899999999999999" customHeight="1" x14ac:dyDescent="0.25">
      <c r="B70" s="94"/>
      <c r="D70" s="93" t="s">
        <v>156</v>
      </c>
      <c r="E70" s="92"/>
      <c r="F70" s="92"/>
      <c r="G70" s="92"/>
      <c r="H70" s="92"/>
      <c r="I70" s="92"/>
      <c r="J70" s="91">
        <f>J110</f>
        <v>0</v>
      </c>
    </row>
    <row r="71" spans="2:11" s="2" customFormat="1" ht="21.75" customHeight="1" x14ac:dyDescent="0.25">
      <c r="B71" s="74"/>
      <c r="J71" s="81"/>
    </row>
    <row r="72" spans="2:11" s="2" customFormat="1" ht="6.95" customHeight="1" x14ac:dyDescent="0.25">
      <c r="B72" s="74"/>
      <c r="J72" s="81"/>
    </row>
    <row r="73" spans="2:11" s="2" customFormat="1" ht="29.25" customHeight="1" x14ac:dyDescent="0.25">
      <c r="B73" s="74"/>
      <c r="C73" s="89" t="s">
        <v>139</v>
      </c>
      <c r="J73" s="88">
        <v>0</v>
      </c>
    </row>
    <row r="74" spans="2:11" s="2" customFormat="1" ht="18" customHeight="1" x14ac:dyDescent="0.25">
      <c r="B74" s="74"/>
      <c r="J74" s="81"/>
    </row>
    <row r="75" spans="2:11" s="2" customFormat="1" ht="29.25" customHeight="1" x14ac:dyDescent="0.25">
      <c r="B75" s="74"/>
      <c r="C75" s="6" t="s">
        <v>0</v>
      </c>
      <c r="D75" s="5"/>
      <c r="E75" s="5"/>
      <c r="F75" s="5"/>
      <c r="G75" s="5"/>
      <c r="H75" s="5"/>
      <c r="I75" s="5"/>
      <c r="J75" s="87">
        <f>ROUND(J61+J73,2)</f>
        <v>0</v>
      </c>
      <c r="K75" s="5"/>
    </row>
    <row r="76" spans="2:11" s="2" customFormat="1" ht="6.95" customHeight="1" x14ac:dyDescent="0.25">
      <c r="B76" s="48"/>
      <c r="C76" s="47"/>
      <c r="D76" s="47"/>
      <c r="E76" s="47"/>
      <c r="F76" s="47"/>
      <c r="G76" s="47"/>
      <c r="H76" s="47"/>
      <c r="I76" s="47"/>
      <c r="J76" s="46"/>
      <c r="K76" s="3"/>
    </row>
    <row r="80" spans="2:11" s="2" customFormat="1" ht="6.95" customHeight="1" x14ac:dyDescent="0.25">
      <c r="B80" s="86"/>
      <c r="C80" s="85"/>
      <c r="D80" s="85"/>
      <c r="E80" s="85"/>
      <c r="F80" s="85"/>
      <c r="G80" s="85"/>
      <c r="H80" s="85"/>
      <c r="I80" s="85"/>
      <c r="J80" s="84"/>
      <c r="K80" s="27"/>
    </row>
    <row r="81" spans="2:11" s="2" customFormat="1" ht="24.95" customHeight="1" x14ac:dyDescent="0.25">
      <c r="B81" s="74"/>
      <c r="C81" s="26" t="s">
        <v>138</v>
      </c>
      <c r="J81" s="81"/>
    </row>
    <row r="82" spans="2:11" s="2" customFormat="1" ht="6.95" customHeight="1" x14ac:dyDescent="0.25">
      <c r="B82" s="74"/>
      <c r="J82" s="81"/>
    </row>
    <row r="83" spans="2:11" s="2" customFormat="1" ht="12" customHeight="1" x14ac:dyDescent="0.25">
      <c r="B83" s="74"/>
      <c r="C83" s="21" t="s">
        <v>48</v>
      </c>
      <c r="J83" s="81"/>
    </row>
    <row r="84" spans="2:11" s="2" customFormat="1" ht="16.5" customHeight="1" x14ac:dyDescent="0.25">
      <c r="B84" s="74"/>
      <c r="E84" s="284" t="str">
        <f>E7</f>
        <v>PP-SAKO Brno, a.s. - SSO Jedovnická 4</v>
      </c>
      <c r="F84" s="285"/>
      <c r="G84" s="285"/>
      <c r="H84" s="285"/>
      <c r="J84" s="81"/>
    </row>
    <row r="85" spans="2:11" s="2" customFormat="1" ht="12" customHeight="1" x14ac:dyDescent="0.25">
      <c r="B85" s="74"/>
      <c r="C85" s="21" t="s">
        <v>137</v>
      </c>
      <c r="J85" s="81"/>
    </row>
    <row r="86" spans="2:11" s="2" customFormat="1" ht="16.5" customHeight="1" x14ac:dyDescent="0.25">
      <c r="B86" s="74"/>
      <c r="E86" s="278" t="str">
        <f>E9</f>
        <v>SO 009 - Oplocení</v>
      </c>
      <c r="F86" s="271"/>
      <c r="G86" s="271"/>
      <c r="H86" s="271"/>
      <c r="J86" s="81"/>
    </row>
    <row r="87" spans="2:11" s="2" customFormat="1" ht="6.95" customHeight="1" x14ac:dyDescent="0.25">
      <c r="B87" s="74"/>
      <c r="J87" s="81"/>
    </row>
    <row r="88" spans="2:11" s="2" customFormat="1" ht="12" customHeight="1" x14ac:dyDescent="0.25">
      <c r="B88" s="74"/>
      <c r="C88" s="21" t="s">
        <v>47</v>
      </c>
      <c r="F88" s="40" t="str">
        <f>F12</f>
        <v xml:space="preserve"> </v>
      </c>
      <c r="I88" s="21" t="s">
        <v>46</v>
      </c>
      <c r="J88" s="83">
        <f>IF(J12="","",J12)</f>
        <v>43787</v>
      </c>
    </row>
    <row r="89" spans="2:11" s="2" customFormat="1" ht="6.95" customHeight="1" x14ac:dyDescent="0.25">
      <c r="B89" s="74"/>
      <c r="J89" s="81"/>
    </row>
    <row r="90" spans="2:11" s="2" customFormat="1" ht="13.7" customHeight="1" x14ac:dyDescent="0.25">
      <c r="B90" s="74"/>
      <c r="C90" s="21" t="s">
        <v>45</v>
      </c>
      <c r="F90" s="40" t="str">
        <f>E15</f>
        <v xml:space="preserve"> </v>
      </c>
      <c r="I90" s="21" t="s">
        <v>44</v>
      </c>
      <c r="J90" s="82" t="str">
        <f>E21</f>
        <v xml:space="preserve"> </v>
      </c>
    </row>
    <row r="91" spans="2:11" s="2" customFormat="1" ht="13.7" customHeight="1" x14ac:dyDescent="0.25">
      <c r="B91" s="74"/>
      <c r="C91" s="21" t="s">
        <v>43</v>
      </c>
      <c r="F91" s="40" t="str">
        <f>IF(E18="","",E18)</f>
        <v xml:space="preserve"> </v>
      </c>
      <c r="I91" s="21" t="s">
        <v>42</v>
      </c>
      <c r="J91" s="82" t="str">
        <f>E24</f>
        <v xml:space="preserve"> </v>
      </c>
    </row>
    <row r="92" spans="2:11" s="2" customFormat="1" ht="10.35" customHeight="1" x14ac:dyDescent="0.25">
      <c r="B92" s="74"/>
      <c r="J92" s="81"/>
    </row>
    <row r="93" spans="2:11" s="75" customFormat="1" ht="29.25" customHeight="1" x14ac:dyDescent="0.25">
      <c r="B93" s="80"/>
      <c r="C93" s="79" t="s">
        <v>136</v>
      </c>
      <c r="D93" s="78" t="s">
        <v>37</v>
      </c>
      <c r="E93" s="78" t="s">
        <v>41</v>
      </c>
      <c r="F93" s="78" t="s">
        <v>40</v>
      </c>
      <c r="G93" s="78" t="s">
        <v>135</v>
      </c>
      <c r="H93" s="78" t="s">
        <v>134</v>
      </c>
      <c r="I93" s="78" t="s">
        <v>133</v>
      </c>
      <c r="J93" s="77" t="s">
        <v>132</v>
      </c>
      <c r="K93" s="76" t="s">
        <v>131</v>
      </c>
    </row>
    <row r="94" spans="2:11" s="2" customFormat="1" ht="22.9" customHeight="1" x14ac:dyDescent="0.25">
      <c r="B94" s="74"/>
      <c r="C94" s="9" t="s">
        <v>130</v>
      </c>
      <c r="J94" s="73">
        <f>J95+J104</f>
        <v>0</v>
      </c>
    </row>
    <row r="95" spans="2:11" s="66" customFormat="1" ht="25.9" customHeight="1" x14ac:dyDescent="0.2">
      <c r="B95" s="70"/>
      <c r="D95" s="69" t="s">
        <v>110</v>
      </c>
      <c r="E95" s="72" t="s">
        <v>129</v>
      </c>
      <c r="F95" s="72" t="s">
        <v>128</v>
      </c>
      <c r="J95" s="71">
        <f>J96+J98+J100+J102+J110</f>
        <v>0</v>
      </c>
    </row>
    <row r="96" spans="2:11" s="66" customFormat="1" ht="22.9" customHeight="1" x14ac:dyDescent="0.2">
      <c r="B96" s="70"/>
      <c r="D96" s="69" t="s">
        <v>110</v>
      </c>
      <c r="E96" s="68">
        <v>13</v>
      </c>
      <c r="F96" s="68" t="s">
        <v>1583</v>
      </c>
      <c r="J96" s="67">
        <f>J97</f>
        <v>0</v>
      </c>
    </row>
    <row r="97" spans="2:11" s="2" customFormat="1" ht="16.5" customHeight="1" x14ac:dyDescent="0.25">
      <c r="B97" s="57"/>
      <c r="C97" s="56">
        <v>1</v>
      </c>
      <c r="D97" s="56" t="s">
        <v>78</v>
      </c>
      <c r="E97" s="55" t="s">
        <v>1900</v>
      </c>
      <c r="F97" s="54" t="s">
        <v>1899</v>
      </c>
      <c r="G97" s="53" t="s">
        <v>223</v>
      </c>
      <c r="H97" s="52">
        <v>26.6</v>
      </c>
      <c r="I97" s="51">
        <v>0</v>
      </c>
      <c r="J97" s="50">
        <f>ROUND(I97*H97,2)</f>
        <v>0</v>
      </c>
      <c r="K97" s="49" t="s">
        <v>148</v>
      </c>
    </row>
    <row r="98" spans="2:11" s="66" customFormat="1" ht="22.9" customHeight="1" x14ac:dyDescent="0.2">
      <c r="B98" s="70"/>
      <c r="D98" s="69" t="s">
        <v>110</v>
      </c>
      <c r="E98" s="68">
        <v>16</v>
      </c>
      <c r="F98" s="68" t="s">
        <v>1567</v>
      </c>
      <c r="J98" s="67">
        <f>J99</f>
        <v>0</v>
      </c>
    </row>
    <row r="99" spans="2:11" s="2" customFormat="1" ht="16.5" customHeight="1" x14ac:dyDescent="0.25">
      <c r="B99" s="57"/>
      <c r="C99" s="56">
        <v>2</v>
      </c>
      <c r="D99" s="56" t="s">
        <v>78</v>
      </c>
      <c r="E99" s="55" t="s">
        <v>1566</v>
      </c>
      <c r="F99" s="54" t="s">
        <v>1565</v>
      </c>
      <c r="G99" s="53" t="s">
        <v>223</v>
      </c>
      <c r="H99" s="52">
        <v>26.6</v>
      </c>
      <c r="I99" s="51">
        <v>0</v>
      </c>
      <c r="J99" s="50">
        <f>ROUND(I99*H99,2)</f>
        <v>0</v>
      </c>
      <c r="K99" s="49" t="s">
        <v>148</v>
      </c>
    </row>
    <row r="100" spans="2:11" s="66" customFormat="1" ht="22.9" customHeight="1" x14ac:dyDescent="0.2">
      <c r="B100" s="70"/>
      <c r="D100" s="69" t="s">
        <v>110</v>
      </c>
      <c r="E100" s="68">
        <v>27</v>
      </c>
      <c r="F100" s="68" t="s">
        <v>1558</v>
      </c>
      <c r="J100" s="67">
        <f>J101</f>
        <v>0</v>
      </c>
    </row>
    <row r="101" spans="2:11" s="2" customFormat="1" ht="16.5" customHeight="1" x14ac:dyDescent="0.25">
      <c r="B101" s="57"/>
      <c r="C101" s="56">
        <v>3</v>
      </c>
      <c r="D101" s="56" t="s">
        <v>78</v>
      </c>
      <c r="E101" s="55" t="s">
        <v>1898</v>
      </c>
      <c r="F101" s="54" t="s">
        <v>1897</v>
      </c>
      <c r="G101" s="53" t="s">
        <v>223</v>
      </c>
      <c r="H101" s="52">
        <v>23.28</v>
      </c>
      <c r="I101" s="51">
        <v>0</v>
      </c>
      <c r="J101" s="50">
        <f>ROUND(I101*H101,2)</f>
        <v>0</v>
      </c>
      <c r="K101" s="49" t="s">
        <v>148</v>
      </c>
    </row>
    <row r="102" spans="2:11" s="66" customFormat="1" ht="22.9" customHeight="1" x14ac:dyDescent="0.2">
      <c r="B102" s="70"/>
      <c r="D102" s="69" t="s">
        <v>110</v>
      </c>
      <c r="E102" s="68">
        <v>33</v>
      </c>
      <c r="F102" s="68" t="s">
        <v>1896</v>
      </c>
      <c r="J102" s="67">
        <f>J103</f>
        <v>0</v>
      </c>
    </row>
    <row r="103" spans="2:11" s="2" customFormat="1" ht="16.5" customHeight="1" x14ac:dyDescent="0.25">
      <c r="B103" s="57"/>
      <c r="C103" s="56">
        <v>4</v>
      </c>
      <c r="D103" s="56" t="s">
        <v>78</v>
      </c>
      <c r="E103" s="55" t="s">
        <v>1895</v>
      </c>
      <c r="F103" s="54" t="s">
        <v>1894</v>
      </c>
      <c r="G103" s="53" t="s">
        <v>348</v>
      </c>
      <c r="H103" s="52">
        <v>133</v>
      </c>
      <c r="I103" s="51">
        <v>0</v>
      </c>
      <c r="J103" s="50">
        <f>ROUND(I103*H103,2)</f>
        <v>0</v>
      </c>
      <c r="K103" s="49" t="s">
        <v>148</v>
      </c>
    </row>
    <row r="104" spans="2:11" s="66" customFormat="1" ht="25.9" customHeight="1" x14ac:dyDescent="0.2">
      <c r="B104" s="70"/>
      <c r="D104" s="69" t="s">
        <v>110</v>
      </c>
      <c r="E104" s="72" t="s">
        <v>163</v>
      </c>
      <c r="F104" s="72" t="s">
        <v>162</v>
      </c>
      <c r="J104" s="71">
        <f>J105+J108</f>
        <v>0</v>
      </c>
    </row>
    <row r="105" spans="2:11" s="66" customFormat="1" ht="22.9" customHeight="1" x14ac:dyDescent="0.2">
      <c r="B105" s="70"/>
      <c r="D105" s="69" t="s">
        <v>110</v>
      </c>
      <c r="E105" s="68">
        <v>767</v>
      </c>
      <c r="F105" s="68" t="s">
        <v>1888</v>
      </c>
      <c r="J105" s="67">
        <f>J106+J107</f>
        <v>0</v>
      </c>
    </row>
    <row r="106" spans="2:11" s="2" customFormat="1" ht="16.5" customHeight="1" x14ac:dyDescent="0.25">
      <c r="B106" s="57"/>
      <c r="C106" s="56">
        <v>5</v>
      </c>
      <c r="D106" s="56" t="s">
        <v>78</v>
      </c>
      <c r="E106" s="55" t="s">
        <v>1893</v>
      </c>
      <c r="F106" s="54" t="s">
        <v>1892</v>
      </c>
      <c r="G106" s="53" t="s">
        <v>348</v>
      </c>
      <c r="H106" s="52">
        <v>2</v>
      </c>
      <c r="I106" s="51">
        <v>0</v>
      </c>
      <c r="J106" s="50">
        <f>ROUND(I106*H106,2)</f>
        <v>0</v>
      </c>
      <c r="K106" s="49" t="s">
        <v>148</v>
      </c>
    </row>
    <row r="107" spans="2:11" s="2" customFormat="1" ht="16.5" customHeight="1" x14ac:dyDescent="0.25">
      <c r="B107" s="57"/>
      <c r="C107" s="56">
        <v>6</v>
      </c>
      <c r="D107" s="56" t="s">
        <v>78</v>
      </c>
      <c r="E107" s="55" t="s">
        <v>1891</v>
      </c>
      <c r="F107" s="54" t="s">
        <v>1890</v>
      </c>
      <c r="G107" s="53" t="s">
        <v>201</v>
      </c>
      <c r="H107" s="52">
        <v>294</v>
      </c>
      <c r="I107" s="51">
        <v>0</v>
      </c>
      <c r="J107" s="50">
        <f>ROUND(I107*H107,2)</f>
        <v>0</v>
      </c>
      <c r="K107" s="49" t="s">
        <v>148</v>
      </c>
    </row>
    <row r="108" spans="2:11" s="66" customFormat="1" ht="22.9" customHeight="1" x14ac:dyDescent="0.2">
      <c r="B108" s="70"/>
      <c r="D108" s="69" t="s">
        <v>110</v>
      </c>
      <c r="E108" s="68" t="s">
        <v>1889</v>
      </c>
      <c r="F108" s="68" t="s">
        <v>1888</v>
      </c>
      <c r="J108" s="67">
        <f>J109</f>
        <v>0</v>
      </c>
    </row>
    <row r="109" spans="2:11" s="2" customFormat="1" ht="16.5" customHeight="1" x14ac:dyDescent="0.25">
      <c r="B109" s="57"/>
      <c r="C109" s="56">
        <v>7</v>
      </c>
      <c r="D109" s="56" t="s">
        <v>78</v>
      </c>
      <c r="E109" s="55" t="s">
        <v>1887</v>
      </c>
      <c r="F109" s="54" t="s">
        <v>1886</v>
      </c>
      <c r="G109" s="53" t="s">
        <v>1885</v>
      </c>
      <c r="H109" s="52">
        <v>10044</v>
      </c>
      <c r="I109" s="51">
        <v>0</v>
      </c>
      <c r="J109" s="50">
        <f>ROUND(I109*H109,2)</f>
        <v>0</v>
      </c>
      <c r="K109" s="49" t="s">
        <v>148</v>
      </c>
    </row>
    <row r="110" spans="2:11" s="66" customFormat="1" ht="22.9" customHeight="1" x14ac:dyDescent="0.2">
      <c r="B110" s="70"/>
      <c r="D110" s="69" t="s">
        <v>110</v>
      </c>
      <c r="E110" s="68"/>
      <c r="F110" s="68" t="s">
        <v>156</v>
      </c>
      <c r="J110" s="67">
        <f>J111+J112+J113+J114+J115+J116+J117</f>
        <v>0</v>
      </c>
    </row>
    <row r="111" spans="2:11" s="2" customFormat="1" ht="16.5" customHeight="1" x14ac:dyDescent="0.25">
      <c r="B111" s="57"/>
      <c r="C111" s="133">
        <v>8</v>
      </c>
      <c r="D111" s="133" t="s">
        <v>160</v>
      </c>
      <c r="E111" s="132" t="s">
        <v>1884</v>
      </c>
      <c r="F111" s="131" t="s">
        <v>1883</v>
      </c>
      <c r="G111" s="130" t="s">
        <v>149</v>
      </c>
      <c r="H111" s="129">
        <v>1</v>
      </c>
      <c r="I111" s="128">
        <v>0</v>
      </c>
      <c r="J111" s="127">
        <f t="shared" ref="J111:J117" si="0">ROUND(I111*H111,2)</f>
        <v>0</v>
      </c>
      <c r="K111" s="49" t="s">
        <v>148</v>
      </c>
    </row>
    <row r="112" spans="2:11" s="2" customFormat="1" ht="16.5" customHeight="1" x14ac:dyDescent="0.25">
      <c r="B112" s="57"/>
      <c r="C112" s="133">
        <v>9</v>
      </c>
      <c r="D112" s="133" t="s">
        <v>160</v>
      </c>
      <c r="E112" s="132" t="s">
        <v>1882</v>
      </c>
      <c r="F112" s="131" t="s">
        <v>1881</v>
      </c>
      <c r="G112" s="130" t="s">
        <v>149</v>
      </c>
      <c r="H112" s="129">
        <v>1</v>
      </c>
      <c r="I112" s="128">
        <v>0</v>
      </c>
      <c r="J112" s="127">
        <f t="shared" si="0"/>
        <v>0</v>
      </c>
      <c r="K112" s="49" t="s">
        <v>148</v>
      </c>
    </row>
    <row r="113" spans="2:11" s="2" customFormat="1" ht="16.5" customHeight="1" x14ac:dyDescent="0.25">
      <c r="B113" s="57"/>
      <c r="C113" s="133">
        <v>10</v>
      </c>
      <c r="D113" s="133" t="s">
        <v>160</v>
      </c>
      <c r="E113" s="132" t="s">
        <v>1880</v>
      </c>
      <c r="F113" s="131" t="s">
        <v>1879</v>
      </c>
      <c r="G113" s="130" t="s">
        <v>1615</v>
      </c>
      <c r="H113" s="129">
        <v>1</v>
      </c>
      <c r="I113" s="128">
        <v>0</v>
      </c>
      <c r="J113" s="127">
        <f t="shared" si="0"/>
        <v>0</v>
      </c>
      <c r="K113" s="49" t="s">
        <v>148</v>
      </c>
    </row>
    <row r="114" spans="2:11" s="2" customFormat="1" ht="16.5" customHeight="1" x14ac:dyDescent="0.25">
      <c r="B114" s="57"/>
      <c r="C114" s="133">
        <v>11</v>
      </c>
      <c r="D114" s="133" t="s">
        <v>160</v>
      </c>
      <c r="E114" s="132" t="s">
        <v>1878</v>
      </c>
      <c r="F114" s="131" t="s">
        <v>1877</v>
      </c>
      <c r="G114" s="130" t="s">
        <v>1615</v>
      </c>
      <c r="H114" s="129">
        <v>1</v>
      </c>
      <c r="I114" s="128">
        <v>0</v>
      </c>
      <c r="J114" s="127">
        <f t="shared" si="0"/>
        <v>0</v>
      </c>
      <c r="K114" s="49" t="s">
        <v>148</v>
      </c>
    </row>
    <row r="115" spans="2:11" s="2" customFormat="1" ht="16.5" customHeight="1" x14ac:dyDescent="0.25">
      <c r="B115" s="57"/>
      <c r="C115" s="133">
        <v>12</v>
      </c>
      <c r="D115" s="133" t="s">
        <v>160</v>
      </c>
      <c r="E115" s="132" t="s">
        <v>1876</v>
      </c>
      <c r="F115" s="131" t="s">
        <v>1875</v>
      </c>
      <c r="G115" s="130" t="s">
        <v>149</v>
      </c>
      <c r="H115" s="129">
        <v>129</v>
      </c>
      <c r="I115" s="128">
        <v>0</v>
      </c>
      <c r="J115" s="127">
        <f t="shared" si="0"/>
        <v>0</v>
      </c>
      <c r="K115" s="49" t="s">
        <v>148</v>
      </c>
    </row>
    <row r="116" spans="2:11" s="2" customFormat="1" ht="16.5" customHeight="1" x14ac:dyDescent="0.25">
      <c r="B116" s="57"/>
      <c r="C116" s="133">
        <v>13</v>
      </c>
      <c r="D116" s="133" t="s">
        <v>160</v>
      </c>
      <c r="E116" s="132" t="s">
        <v>1874</v>
      </c>
      <c r="F116" s="131" t="s">
        <v>1873</v>
      </c>
      <c r="G116" s="130" t="s">
        <v>149</v>
      </c>
      <c r="H116" s="129">
        <v>122</v>
      </c>
      <c r="I116" s="128">
        <v>0</v>
      </c>
      <c r="J116" s="127">
        <f t="shared" si="0"/>
        <v>0</v>
      </c>
      <c r="K116" s="49" t="s">
        <v>148</v>
      </c>
    </row>
    <row r="117" spans="2:11" s="2" customFormat="1" ht="16.5" customHeight="1" x14ac:dyDescent="0.25">
      <c r="B117" s="57"/>
      <c r="C117" s="133">
        <v>14</v>
      </c>
      <c r="D117" s="133" t="s">
        <v>160</v>
      </c>
      <c r="E117" s="132" t="s">
        <v>1872</v>
      </c>
      <c r="F117" s="131" t="s">
        <v>1871</v>
      </c>
      <c r="G117" s="130" t="s">
        <v>1615</v>
      </c>
      <c r="H117" s="129">
        <v>774</v>
      </c>
      <c r="I117" s="128">
        <v>0</v>
      </c>
      <c r="J117" s="127">
        <f t="shared" si="0"/>
        <v>0</v>
      </c>
      <c r="K117" s="49" t="s">
        <v>148</v>
      </c>
    </row>
    <row r="118" spans="2:11" s="2" customFormat="1" ht="6.95" customHeight="1" x14ac:dyDescent="0.25">
      <c r="B118" s="48"/>
      <c r="C118" s="47"/>
      <c r="D118" s="47"/>
      <c r="E118" s="47"/>
      <c r="F118" s="47"/>
      <c r="G118" s="47"/>
      <c r="H118" s="47"/>
      <c r="I118" s="47"/>
      <c r="J118" s="46"/>
      <c r="K118" s="3"/>
    </row>
  </sheetData>
  <autoFilter ref="C93:K117" xr:uid="{00000000-0009-0000-0000-000007000000}"/>
  <mergeCells count="8">
    <mergeCell ref="E52:H52"/>
    <mergeCell ref="E84:H84"/>
    <mergeCell ref="E86:H86"/>
    <mergeCell ref="E7:H7"/>
    <mergeCell ref="E9:H9"/>
    <mergeCell ref="E18:H18"/>
    <mergeCell ref="E27:H27"/>
    <mergeCell ref="E50:H50"/>
  </mergeCells>
  <pageMargins left="0.39374999999999999" right="0.39374999999999999" top="0.39374999999999999" bottom="0.39374999999999999" header="0" footer="0"/>
  <pageSetup paperSize="9" scale="95" fitToHeight="100" orientation="landscape" blackAndWhite="1" r:id="rId1"/>
  <headerFooter>
    <oddFooter>&amp;CStrana &amp;P z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2EBC72-A3FA-41D7-930E-A09C5B3C28B1}">
  <sheetPr>
    <pageSetUpPr fitToPage="1"/>
  </sheetPr>
  <dimension ref="B2:K104"/>
  <sheetViews>
    <sheetView showGridLines="0" workbookViewId="0">
      <selection activeCell="K30" sqref="K30:O30"/>
    </sheetView>
  </sheetViews>
  <sheetFormatPr defaultRowHeight="11.25" x14ac:dyDescent="0.2"/>
  <cols>
    <col min="1" max="1" width="7.140625" style="1" customWidth="1"/>
    <col min="2" max="2" width="1.42578125" style="1" customWidth="1"/>
    <col min="3" max="3" width="3.5703125" style="1" customWidth="1"/>
    <col min="4" max="4" width="3.7109375" style="1" customWidth="1"/>
    <col min="5" max="5" width="14.7109375" style="1" customWidth="1"/>
    <col min="6" max="6" width="86.42578125" style="1" customWidth="1"/>
    <col min="7" max="7" width="7.42578125" style="1" customWidth="1"/>
    <col min="8" max="8" width="9.5703125" style="1" customWidth="1"/>
    <col min="9" max="9" width="12.140625" style="1" customWidth="1"/>
    <col min="10" max="10" width="20.140625" style="1" customWidth="1"/>
    <col min="11" max="11" width="13.28515625" style="1" hidden="1" customWidth="1"/>
    <col min="12" max="16384" width="9.140625" style="1"/>
  </cols>
  <sheetData>
    <row r="2" spans="2:11" ht="36.950000000000003" customHeight="1" x14ac:dyDescent="0.2"/>
    <row r="3" spans="2:11" ht="6.95" customHeight="1" x14ac:dyDescent="0.2">
      <c r="B3" s="126"/>
      <c r="C3" s="125"/>
      <c r="D3" s="125"/>
      <c r="E3" s="125"/>
      <c r="F3" s="125"/>
      <c r="G3" s="125"/>
      <c r="H3" s="125"/>
      <c r="I3" s="125"/>
      <c r="J3" s="124"/>
      <c r="K3" s="44"/>
    </row>
    <row r="4" spans="2:11" ht="24.95" customHeight="1" x14ac:dyDescent="0.2">
      <c r="B4" s="123"/>
      <c r="D4" s="26" t="s">
        <v>147</v>
      </c>
      <c r="J4" s="122"/>
    </row>
    <row r="5" spans="2:11" ht="6.95" customHeight="1" x14ac:dyDescent="0.2">
      <c r="B5" s="123"/>
      <c r="J5" s="122"/>
    </row>
    <row r="6" spans="2:11" ht="12" customHeight="1" x14ac:dyDescent="0.2">
      <c r="B6" s="123"/>
      <c r="D6" s="21" t="s">
        <v>48</v>
      </c>
      <c r="J6" s="122"/>
    </row>
    <row r="7" spans="2:11" ht="16.5" customHeight="1" x14ac:dyDescent="0.2">
      <c r="B7" s="123"/>
      <c r="E7" s="284" t="str">
        <f>'Rekapitulace stavby'!J5</f>
        <v>PP-SAKO Brno, a.s. - SSO Jedovnická 4</v>
      </c>
      <c r="F7" s="285"/>
      <c r="G7" s="285"/>
      <c r="H7" s="285"/>
      <c r="J7" s="122"/>
    </row>
    <row r="8" spans="2:11" s="2" customFormat="1" ht="12" customHeight="1" x14ac:dyDescent="0.25">
      <c r="B8" s="74"/>
      <c r="D8" s="21" t="s">
        <v>137</v>
      </c>
      <c r="J8" s="81"/>
    </row>
    <row r="9" spans="2:11" s="2" customFormat="1" ht="36.950000000000003" customHeight="1" x14ac:dyDescent="0.25">
      <c r="B9" s="74"/>
      <c r="E9" s="278" t="s">
        <v>1917</v>
      </c>
      <c r="F9" s="271"/>
      <c r="G9" s="271"/>
      <c r="H9" s="271"/>
      <c r="J9" s="81"/>
    </row>
    <row r="10" spans="2:11" s="2" customFormat="1" x14ac:dyDescent="0.25">
      <c r="B10" s="74"/>
      <c r="J10" s="81"/>
    </row>
    <row r="11" spans="2:11" s="2" customFormat="1" ht="12" customHeight="1" x14ac:dyDescent="0.25">
      <c r="B11" s="74"/>
      <c r="D11" s="21" t="s">
        <v>71</v>
      </c>
      <c r="F11" s="40" t="s">
        <v>35</v>
      </c>
      <c r="I11" s="21" t="s">
        <v>70</v>
      </c>
      <c r="J11" s="121" t="s">
        <v>35</v>
      </c>
    </row>
    <row r="12" spans="2:11" s="2" customFormat="1" ht="12" customHeight="1" x14ac:dyDescent="0.25">
      <c r="B12" s="74"/>
      <c r="D12" s="21" t="s">
        <v>47</v>
      </c>
      <c r="F12" s="40" t="s">
        <v>68</v>
      </c>
      <c r="I12" s="21" t="s">
        <v>46</v>
      </c>
      <c r="J12" s="83">
        <f>'Rekapitulace stavby'!AM7</f>
        <v>43787</v>
      </c>
    </row>
    <row r="13" spans="2:11" s="2" customFormat="1" ht="10.9" customHeight="1" x14ac:dyDescent="0.25">
      <c r="B13" s="74"/>
      <c r="J13" s="81"/>
    </row>
    <row r="14" spans="2:11" s="2" customFormat="1" ht="12" customHeight="1" x14ac:dyDescent="0.25">
      <c r="B14" s="74"/>
      <c r="D14" s="21" t="s">
        <v>45</v>
      </c>
      <c r="I14" s="21" t="s">
        <v>69</v>
      </c>
      <c r="J14" s="121" t="str">
        <f>IF('Rekapitulace stavby'!AM9="","",'Rekapitulace stavby'!AM9)</f>
        <v/>
      </c>
    </row>
    <row r="15" spans="2:11" s="2" customFormat="1" ht="18" customHeight="1" x14ac:dyDescent="0.25">
      <c r="B15" s="74"/>
      <c r="E15" s="40" t="str">
        <f>IF('Rekapitulace stavby'!D10="","",'Rekapitulace stavby'!D10)</f>
        <v xml:space="preserve"> </v>
      </c>
      <c r="I15" s="21" t="s">
        <v>67</v>
      </c>
      <c r="J15" s="121" t="str">
        <f>IF('Rekapitulace stavby'!AM10="","",'Rekapitulace stavby'!AM10)</f>
        <v/>
      </c>
    </row>
    <row r="16" spans="2:11" s="2" customFormat="1" ht="6.95" customHeight="1" x14ac:dyDescent="0.25">
      <c r="B16" s="74"/>
      <c r="J16" s="81"/>
    </row>
    <row r="17" spans="2:11" s="2" customFormat="1" ht="12" customHeight="1" x14ac:dyDescent="0.25">
      <c r="B17" s="74"/>
      <c r="D17" s="21" t="s">
        <v>43</v>
      </c>
      <c r="I17" s="21" t="s">
        <v>69</v>
      </c>
      <c r="J17" s="121" t="str">
        <f>'Rekapitulace stavby'!AM12</f>
        <v/>
      </c>
    </row>
    <row r="18" spans="2:11" s="2" customFormat="1" ht="18" customHeight="1" x14ac:dyDescent="0.25">
      <c r="B18" s="74"/>
      <c r="E18" s="253" t="str">
        <f>'Rekapitulace stavby'!D13</f>
        <v xml:space="preserve"> </v>
      </c>
      <c r="F18" s="253"/>
      <c r="G18" s="253"/>
      <c r="H18" s="253"/>
      <c r="I18" s="21" t="s">
        <v>67</v>
      </c>
      <c r="J18" s="121" t="str">
        <f>'Rekapitulace stavby'!AM13</f>
        <v/>
      </c>
    </row>
    <row r="19" spans="2:11" s="2" customFormat="1" ht="6.95" customHeight="1" x14ac:dyDescent="0.25">
      <c r="B19" s="74"/>
      <c r="J19" s="81"/>
    </row>
    <row r="20" spans="2:11" s="2" customFormat="1" ht="12" customHeight="1" x14ac:dyDescent="0.25">
      <c r="B20" s="74"/>
      <c r="D20" s="21" t="s">
        <v>44</v>
      </c>
      <c r="I20" s="21" t="s">
        <v>69</v>
      </c>
      <c r="J20" s="121" t="str">
        <f>IF('Rekapitulace stavby'!AM15="","",'Rekapitulace stavby'!AM15)</f>
        <v/>
      </c>
    </row>
    <row r="21" spans="2:11" s="2" customFormat="1" ht="18" customHeight="1" x14ac:dyDescent="0.25">
      <c r="B21" s="74"/>
      <c r="E21" s="40" t="str">
        <f>IF('Rekapitulace stavby'!D16="","",'Rekapitulace stavby'!D16)</f>
        <v xml:space="preserve"> </v>
      </c>
      <c r="I21" s="21" t="s">
        <v>67</v>
      </c>
      <c r="J21" s="121" t="str">
        <f>IF('Rekapitulace stavby'!AM16="","",'Rekapitulace stavby'!AM16)</f>
        <v/>
      </c>
    </row>
    <row r="22" spans="2:11" s="2" customFormat="1" ht="6.95" customHeight="1" x14ac:dyDescent="0.25">
      <c r="B22" s="74"/>
      <c r="J22" s="81"/>
    </row>
    <row r="23" spans="2:11" s="2" customFormat="1" ht="12" customHeight="1" x14ac:dyDescent="0.25">
      <c r="B23" s="74"/>
      <c r="D23" s="21" t="s">
        <v>42</v>
      </c>
      <c r="I23" s="21" t="s">
        <v>69</v>
      </c>
      <c r="J23" s="121" t="str">
        <f>IF('Rekapitulace stavby'!AM18="","",'Rekapitulace stavby'!AM18)</f>
        <v/>
      </c>
    </row>
    <row r="24" spans="2:11" s="2" customFormat="1" ht="18" customHeight="1" x14ac:dyDescent="0.25">
      <c r="B24" s="74"/>
      <c r="E24" s="40" t="str">
        <f>IF('Rekapitulace stavby'!D19="","",'Rekapitulace stavby'!D19)</f>
        <v xml:space="preserve"> </v>
      </c>
      <c r="I24" s="21" t="s">
        <v>67</v>
      </c>
      <c r="J24" s="121" t="str">
        <f>IF('Rekapitulace stavby'!AM19="","",'Rekapitulace stavby'!AM19)</f>
        <v/>
      </c>
    </row>
    <row r="25" spans="2:11" s="2" customFormat="1" ht="6.95" customHeight="1" x14ac:dyDescent="0.25">
      <c r="B25" s="74"/>
      <c r="J25" s="81"/>
    </row>
    <row r="26" spans="2:11" s="2" customFormat="1" ht="12" customHeight="1" x14ac:dyDescent="0.25">
      <c r="B26" s="74"/>
      <c r="D26" s="21" t="s">
        <v>66</v>
      </c>
      <c r="J26" s="81"/>
    </row>
    <row r="27" spans="2:11" s="118" customFormat="1" ht="16.5" customHeight="1" x14ac:dyDescent="0.25">
      <c r="B27" s="120"/>
      <c r="E27" s="262" t="s">
        <v>35</v>
      </c>
      <c r="F27" s="262"/>
      <c r="G27" s="262"/>
      <c r="H27" s="262"/>
      <c r="J27" s="119"/>
    </row>
    <row r="28" spans="2:11" s="2" customFormat="1" ht="6.95" customHeight="1" x14ac:dyDescent="0.25">
      <c r="B28" s="74"/>
      <c r="J28" s="81"/>
    </row>
    <row r="29" spans="2:11" s="2" customFormat="1" ht="6.95" customHeight="1" x14ac:dyDescent="0.25">
      <c r="B29" s="74"/>
      <c r="D29" s="113"/>
      <c r="E29" s="113"/>
      <c r="F29" s="113"/>
      <c r="G29" s="113"/>
      <c r="H29" s="113"/>
      <c r="I29" s="113"/>
      <c r="J29" s="114"/>
      <c r="K29" s="113"/>
    </row>
    <row r="30" spans="2:11" s="2" customFormat="1" ht="14.45" customHeight="1" x14ac:dyDescent="0.25">
      <c r="B30" s="74"/>
      <c r="D30" s="117" t="s">
        <v>145</v>
      </c>
      <c r="J30" s="116">
        <f>J61</f>
        <v>0</v>
      </c>
    </row>
    <row r="31" spans="2:11" s="2" customFormat="1" ht="14.45" customHeight="1" x14ac:dyDescent="0.25">
      <c r="B31" s="74"/>
      <c r="D31" s="37" t="s">
        <v>108</v>
      </c>
      <c r="J31" s="116">
        <f>J67</f>
        <v>0</v>
      </c>
    </row>
    <row r="32" spans="2:11" s="2" customFormat="1" ht="25.35" customHeight="1" x14ac:dyDescent="0.25">
      <c r="B32" s="74"/>
      <c r="D32" s="115" t="s">
        <v>63</v>
      </c>
      <c r="J32" s="100">
        <f>ROUND(J30 + J31, 2)</f>
        <v>0</v>
      </c>
    </row>
    <row r="33" spans="2:11" s="2" customFormat="1" ht="6.95" customHeight="1" x14ac:dyDescent="0.25">
      <c r="B33" s="74"/>
      <c r="D33" s="113"/>
      <c r="E33" s="113"/>
      <c r="F33" s="113"/>
      <c r="G33" s="113"/>
      <c r="H33" s="113"/>
      <c r="I33" s="113"/>
      <c r="J33" s="114"/>
      <c r="K33" s="113"/>
    </row>
    <row r="34" spans="2:11" s="2" customFormat="1" ht="14.45" customHeight="1" x14ac:dyDescent="0.25">
      <c r="B34" s="74"/>
      <c r="F34" s="112" t="s">
        <v>61</v>
      </c>
      <c r="I34" s="112" t="s">
        <v>62</v>
      </c>
      <c r="J34" s="111" t="s">
        <v>60</v>
      </c>
    </row>
    <row r="35" spans="2:11" s="2" customFormat="1" ht="14.45" customHeight="1" x14ac:dyDescent="0.25">
      <c r="B35" s="74"/>
      <c r="D35" s="21" t="s">
        <v>59</v>
      </c>
      <c r="E35" s="21" t="s">
        <v>58</v>
      </c>
      <c r="F35" s="110">
        <f>J32</f>
        <v>0</v>
      </c>
      <c r="I35" s="109">
        <v>0.21</v>
      </c>
      <c r="J35" s="108">
        <f>I35*F35</f>
        <v>0</v>
      </c>
    </row>
    <row r="36" spans="2:11" s="2" customFormat="1" ht="14.45" customHeight="1" x14ac:dyDescent="0.25">
      <c r="B36" s="74"/>
      <c r="E36" s="21" t="s">
        <v>57</v>
      </c>
      <c r="F36" s="110">
        <v>0</v>
      </c>
      <c r="I36" s="109">
        <v>0.15</v>
      </c>
      <c r="J36" s="108">
        <v>0</v>
      </c>
    </row>
    <row r="37" spans="2:11" s="2" customFormat="1" ht="14.45" hidden="1" customHeight="1" x14ac:dyDescent="0.25">
      <c r="B37" s="74"/>
      <c r="E37" s="21" t="s">
        <v>56</v>
      </c>
      <c r="F37" s="110" t="e">
        <f>ROUND((SUM(#REF!) + SUM(#REF!)),  2)</f>
        <v>#REF!</v>
      </c>
      <c r="I37" s="109">
        <v>0.21</v>
      </c>
      <c r="J37" s="108">
        <f>0</f>
        <v>0</v>
      </c>
    </row>
    <row r="38" spans="2:11" s="2" customFormat="1" ht="14.45" hidden="1" customHeight="1" x14ac:dyDescent="0.25">
      <c r="B38" s="74"/>
      <c r="E38" s="21" t="s">
        <v>55</v>
      </c>
      <c r="F38" s="110" t="e">
        <f>ROUND((SUM(#REF!) + SUM(#REF!)),  2)</f>
        <v>#REF!</v>
      </c>
      <c r="I38" s="109">
        <v>0.15</v>
      </c>
      <c r="J38" s="108">
        <f>0</f>
        <v>0</v>
      </c>
    </row>
    <row r="39" spans="2:11" s="2" customFormat="1" ht="14.45" hidden="1" customHeight="1" x14ac:dyDescent="0.25">
      <c r="B39" s="74"/>
      <c r="E39" s="21" t="s">
        <v>54</v>
      </c>
      <c r="F39" s="110" t="e">
        <f>ROUND((SUM(#REF!) + SUM(#REF!)),  2)</f>
        <v>#REF!</v>
      </c>
      <c r="I39" s="109">
        <v>0</v>
      </c>
      <c r="J39" s="108">
        <f>0</f>
        <v>0</v>
      </c>
    </row>
    <row r="40" spans="2:11" s="2" customFormat="1" ht="6.95" customHeight="1" x14ac:dyDescent="0.25">
      <c r="B40" s="74"/>
      <c r="J40" s="81"/>
    </row>
    <row r="41" spans="2:11" s="2" customFormat="1" ht="25.35" customHeight="1" x14ac:dyDescent="0.25">
      <c r="B41" s="74"/>
      <c r="C41" s="5"/>
      <c r="D41" s="107" t="s">
        <v>53</v>
      </c>
      <c r="E41" s="20"/>
      <c r="F41" s="20"/>
      <c r="G41" s="106" t="s">
        <v>52</v>
      </c>
      <c r="H41" s="105" t="s">
        <v>51</v>
      </c>
      <c r="I41" s="20"/>
      <c r="J41" s="104">
        <f>SUM(J32:J39)</f>
        <v>0</v>
      </c>
      <c r="K41" s="103"/>
    </row>
    <row r="42" spans="2:11" s="2" customFormat="1" ht="14.45" customHeight="1" x14ac:dyDescent="0.25">
      <c r="B42" s="48"/>
      <c r="C42" s="47"/>
      <c r="D42" s="47"/>
      <c r="E42" s="47"/>
      <c r="F42" s="47"/>
      <c r="G42" s="47"/>
      <c r="H42" s="47"/>
      <c r="I42" s="47"/>
      <c r="J42" s="46"/>
      <c r="K42" s="3"/>
    </row>
    <row r="46" spans="2:11" s="2" customFormat="1" ht="6.95" customHeight="1" x14ac:dyDescent="0.25">
      <c r="B46" s="86"/>
      <c r="C46" s="85"/>
      <c r="D46" s="85"/>
      <c r="E46" s="85"/>
      <c r="F46" s="85"/>
      <c r="G46" s="85"/>
      <c r="H46" s="85"/>
      <c r="I46" s="85"/>
      <c r="J46" s="84"/>
      <c r="K46" s="27"/>
    </row>
    <row r="47" spans="2:11" s="2" customFormat="1" ht="24.95" customHeight="1" x14ac:dyDescent="0.25">
      <c r="B47" s="74"/>
      <c r="C47" s="26" t="s">
        <v>144</v>
      </c>
      <c r="J47" s="81"/>
    </row>
    <row r="48" spans="2:11" s="2" customFormat="1" ht="6.95" customHeight="1" x14ac:dyDescent="0.25">
      <c r="B48" s="74"/>
      <c r="J48" s="81"/>
    </row>
    <row r="49" spans="2:11" s="2" customFormat="1" ht="12" customHeight="1" x14ac:dyDescent="0.25">
      <c r="B49" s="74"/>
      <c r="C49" s="21" t="s">
        <v>48</v>
      </c>
      <c r="J49" s="81"/>
    </row>
    <row r="50" spans="2:11" s="2" customFormat="1" ht="16.5" customHeight="1" x14ac:dyDescent="0.25">
      <c r="B50" s="74"/>
      <c r="E50" s="284" t="str">
        <f>E7</f>
        <v>PP-SAKO Brno, a.s. - SSO Jedovnická 4</v>
      </c>
      <c r="F50" s="285"/>
      <c r="G50" s="285"/>
      <c r="H50" s="285"/>
      <c r="J50" s="81"/>
    </row>
    <row r="51" spans="2:11" s="2" customFormat="1" ht="12" customHeight="1" x14ac:dyDescent="0.25">
      <c r="B51" s="74"/>
      <c r="C51" s="21" t="s">
        <v>137</v>
      </c>
      <c r="J51" s="81"/>
    </row>
    <row r="52" spans="2:11" s="2" customFormat="1" ht="16.5" customHeight="1" x14ac:dyDescent="0.25">
      <c r="B52" s="74"/>
      <c r="E52" s="278" t="str">
        <f>E9</f>
        <v>SO 010 - KTÚ</v>
      </c>
      <c r="F52" s="271"/>
      <c r="G52" s="271"/>
      <c r="H52" s="271"/>
      <c r="J52" s="81"/>
    </row>
    <row r="53" spans="2:11" s="2" customFormat="1" ht="6.95" customHeight="1" x14ac:dyDescent="0.25">
      <c r="B53" s="74"/>
      <c r="J53" s="81"/>
    </row>
    <row r="54" spans="2:11" s="2" customFormat="1" ht="12" customHeight="1" x14ac:dyDescent="0.25">
      <c r="B54" s="74"/>
      <c r="C54" s="21" t="s">
        <v>47</v>
      </c>
      <c r="F54" s="40" t="str">
        <f>F12</f>
        <v xml:space="preserve"> </v>
      </c>
      <c r="I54" s="21" t="s">
        <v>46</v>
      </c>
      <c r="J54" s="83">
        <f>IF(J12="","",J12)</f>
        <v>43787</v>
      </c>
    </row>
    <row r="55" spans="2:11" s="2" customFormat="1" ht="6.95" customHeight="1" x14ac:dyDescent="0.25">
      <c r="B55" s="74"/>
      <c r="J55" s="81"/>
    </row>
    <row r="56" spans="2:11" s="2" customFormat="1" ht="13.7" customHeight="1" x14ac:dyDescent="0.25">
      <c r="B56" s="74"/>
      <c r="C56" s="21" t="s">
        <v>45</v>
      </c>
      <c r="F56" s="40" t="str">
        <f>E15</f>
        <v xml:space="preserve"> </v>
      </c>
      <c r="I56" s="21" t="s">
        <v>44</v>
      </c>
      <c r="J56" s="82" t="str">
        <f>E21</f>
        <v xml:space="preserve"> </v>
      </c>
    </row>
    <row r="57" spans="2:11" s="2" customFormat="1" ht="13.7" customHeight="1" x14ac:dyDescent="0.25">
      <c r="B57" s="74"/>
      <c r="C57" s="21" t="s">
        <v>43</v>
      </c>
      <c r="F57" s="40" t="str">
        <f>IF(E18="","",E18)</f>
        <v xml:space="preserve"> </v>
      </c>
      <c r="I57" s="21" t="s">
        <v>42</v>
      </c>
      <c r="J57" s="82" t="str">
        <f>E24</f>
        <v xml:space="preserve"> </v>
      </c>
    </row>
    <row r="58" spans="2:11" s="2" customFormat="1" ht="10.35" customHeight="1" x14ac:dyDescent="0.25">
      <c r="B58" s="74"/>
      <c r="J58" s="81"/>
    </row>
    <row r="59" spans="2:11" s="2" customFormat="1" ht="29.25" customHeight="1" x14ac:dyDescent="0.25">
      <c r="B59" s="74"/>
      <c r="C59" s="102" t="s">
        <v>143</v>
      </c>
      <c r="D59" s="5"/>
      <c r="E59" s="5"/>
      <c r="F59" s="5"/>
      <c r="G59" s="5"/>
      <c r="H59" s="5"/>
      <c r="I59" s="5"/>
      <c r="J59" s="101" t="s">
        <v>132</v>
      </c>
      <c r="K59" s="5"/>
    </row>
    <row r="60" spans="2:11" s="2" customFormat="1" ht="10.35" customHeight="1" x14ac:dyDescent="0.25">
      <c r="B60" s="74"/>
      <c r="J60" s="81"/>
    </row>
    <row r="61" spans="2:11" s="2" customFormat="1" ht="22.9" customHeight="1" x14ac:dyDescent="0.25">
      <c r="B61" s="74"/>
      <c r="C61" s="89" t="s">
        <v>142</v>
      </c>
      <c r="J61" s="100">
        <f>J62</f>
        <v>0</v>
      </c>
    </row>
    <row r="62" spans="2:11" s="95" customFormat="1" ht="24.95" customHeight="1" x14ac:dyDescent="0.25">
      <c r="B62" s="99"/>
      <c r="D62" s="98" t="s">
        <v>141</v>
      </c>
      <c r="E62" s="97"/>
      <c r="F62" s="97"/>
      <c r="G62" s="97"/>
      <c r="H62" s="97"/>
      <c r="I62" s="97"/>
      <c r="J62" s="96">
        <f>J63+J64</f>
        <v>0</v>
      </c>
    </row>
    <row r="63" spans="2:11" s="90" customFormat="1" ht="19.899999999999999" customHeight="1" x14ac:dyDescent="0.25">
      <c r="B63" s="94"/>
      <c r="D63" s="93" t="s">
        <v>1706</v>
      </c>
      <c r="E63" s="92"/>
      <c r="F63" s="92"/>
      <c r="G63" s="92"/>
      <c r="H63" s="92"/>
      <c r="I63" s="92"/>
      <c r="J63" s="91">
        <f>J90</f>
        <v>0</v>
      </c>
    </row>
    <row r="64" spans="2:11" s="90" customFormat="1" ht="19.899999999999999" customHeight="1" x14ac:dyDescent="0.25">
      <c r="B64" s="94"/>
      <c r="D64" s="93" t="s">
        <v>156</v>
      </c>
      <c r="E64" s="92"/>
      <c r="F64" s="92"/>
      <c r="G64" s="92"/>
      <c r="H64" s="92"/>
      <c r="I64" s="92"/>
      <c r="J64" s="91">
        <f>J97</f>
        <v>0</v>
      </c>
    </row>
    <row r="65" spans="2:11" s="2" customFormat="1" ht="21.75" customHeight="1" x14ac:dyDescent="0.25">
      <c r="B65" s="74"/>
      <c r="J65" s="81"/>
    </row>
    <row r="66" spans="2:11" s="2" customFormat="1" ht="6.95" customHeight="1" x14ac:dyDescent="0.25">
      <c r="B66" s="74"/>
      <c r="J66" s="81"/>
    </row>
    <row r="67" spans="2:11" s="2" customFormat="1" ht="29.25" customHeight="1" x14ac:dyDescent="0.25">
      <c r="B67" s="74"/>
      <c r="C67" s="89" t="s">
        <v>139</v>
      </c>
      <c r="J67" s="88">
        <v>0</v>
      </c>
    </row>
    <row r="68" spans="2:11" s="2" customFormat="1" ht="18" customHeight="1" x14ac:dyDescent="0.25">
      <c r="B68" s="74"/>
      <c r="J68" s="81"/>
    </row>
    <row r="69" spans="2:11" s="2" customFormat="1" ht="29.25" customHeight="1" x14ac:dyDescent="0.25">
      <c r="B69" s="74"/>
      <c r="C69" s="6" t="s">
        <v>0</v>
      </c>
      <c r="D69" s="5"/>
      <c r="E69" s="5"/>
      <c r="F69" s="5"/>
      <c r="G69" s="5"/>
      <c r="H69" s="5"/>
      <c r="I69" s="5"/>
      <c r="J69" s="87">
        <f>ROUND(J61+J67,2)</f>
        <v>0</v>
      </c>
      <c r="K69" s="5"/>
    </row>
    <row r="70" spans="2:11" s="2" customFormat="1" ht="6.95" customHeight="1" x14ac:dyDescent="0.25">
      <c r="B70" s="48"/>
      <c r="C70" s="47"/>
      <c r="D70" s="47"/>
      <c r="E70" s="47"/>
      <c r="F70" s="47"/>
      <c r="G70" s="47"/>
      <c r="H70" s="47"/>
      <c r="I70" s="47"/>
      <c r="J70" s="46"/>
      <c r="K70" s="3"/>
    </row>
    <row r="74" spans="2:11" s="2" customFormat="1" ht="6.95" customHeight="1" x14ac:dyDescent="0.25">
      <c r="B74" s="86"/>
      <c r="C74" s="85"/>
      <c r="D74" s="85"/>
      <c r="E74" s="85"/>
      <c r="F74" s="85"/>
      <c r="G74" s="85"/>
      <c r="H74" s="85"/>
      <c r="I74" s="85"/>
      <c r="J74" s="84"/>
      <c r="K74" s="27"/>
    </row>
    <row r="75" spans="2:11" s="2" customFormat="1" ht="24.95" customHeight="1" x14ac:dyDescent="0.25">
      <c r="B75" s="74"/>
      <c r="C75" s="26" t="s">
        <v>138</v>
      </c>
      <c r="J75" s="81"/>
    </row>
    <row r="76" spans="2:11" s="2" customFormat="1" ht="6.95" customHeight="1" x14ac:dyDescent="0.25">
      <c r="B76" s="74"/>
      <c r="J76" s="81"/>
    </row>
    <row r="77" spans="2:11" s="2" customFormat="1" ht="12" customHeight="1" x14ac:dyDescent="0.25">
      <c r="B77" s="74"/>
      <c r="C77" s="21" t="s">
        <v>48</v>
      </c>
      <c r="J77" s="81"/>
    </row>
    <row r="78" spans="2:11" s="2" customFormat="1" ht="16.5" customHeight="1" x14ac:dyDescent="0.25">
      <c r="B78" s="74"/>
      <c r="E78" s="284" t="str">
        <f>E7</f>
        <v>PP-SAKO Brno, a.s. - SSO Jedovnická 4</v>
      </c>
      <c r="F78" s="285"/>
      <c r="G78" s="285"/>
      <c r="H78" s="285"/>
      <c r="J78" s="81"/>
    </row>
    <row r="79" spans="2:11" s="2" customFormat="1" ht="12" customHeight="1" x14ac:dyDescent="0.25">
      <c r="B79" s="74"/>
      <c r="C79" s="21" t="s">
        <v>137</v>
      </c>
      <c r="J79" s="81"/>
    </row>
    <row r="80" spans="2:11" s="2" customFormat="1" ht="16.5" customHeight="1" x14ac:dyDescent="0.25">
      <c r="B80" s="74"/>
      <c r="E80" s="278" t="str">
        <f>E9</f>
        <v>SO 010 - KTÚ</v>
      </c>
      <c r="F80" s="271"/>
      <c r="G80" s="271"/>
      <c r="H80" s="271"/>
      <c r="J80" s="81"/>
    </row>
    <row r="81" spans="2:11" s="2" customFormat="1" ht="6.95" customHeight="1" x14ac:dyDescent="0.25">
      <c r="B81" s="74"/>
      <c r="J81" s="81"/>
    </row>
    <row r="82" spans="2:11" s="2" customFormat="1" ht="12" customHeight="1" x14ac:dyDescent="0.25">
      <c r="B82" s="74"/>
      <c r="C82" s="21" t="s">
        <v>47</v>
      </c>
      <c r="F82" s="40" t="str">
        <f>F12</f>
        <v xml:space="preserve"> </v>
      </c>
      <c r="I82" s="21" t="s">
        <v>46</v>
      </c>
      <c r="J82" s="83">
        <f>IF(J12="","",J12)</f>
        <v>43787</v>
      </c>
    </row>
    <row r="83" spans="2:11" s="2" customFormat="1" ht="6.95" customHeight="1" x14ac:dyDescent="0.25">
      <c r="B83" s="74"/>
      <c r="J83" s="81"/>
    </row>
    <row r="84" spans="2:11" s="2" customFormat="1" ht="13.7" customHeight="1" x14ac:dyDescent="0.25">
      <c r="B84" s="74"/>
      <c r="C84" s="21" t="s">
        <v>45</v>
      </c>
      <c r="F84" s="40" t="str">
        <f>E15</f>
        <v xml:space="preserve"> </v>
      </c>
      <c r="I84" s="21" t="s">
        <v>44</v>
      </c>
      <c r="J84" s="82" t="str">
        <f>E21</f>
        <v xml:space="preserve"> </v>
      </c>
    </row>
    <row r="85" spans="2:11" s="2" customFormat="1" ht="13.7" customHeight="1" x14ac:dyDescent="0.25">
      <c r="B85" s="74"/>
      <c r="C85" s="21" t="s">
        <v>43</v>
      </c>
      <c r="F85" s="40" t="str">
        <f>IF(E18="","",E18)</f>
        <v xml:space="preserve"> </v>
      </c>
      <c r="I85" s="21" t="s">
        <v>42</v>
      </c>
      <c r="J85" s="82" t="str">
        <f>E24</f>
        <v xml:space="preserve"> </v>
      </c>
    </row>
    <row r="86" spans="2:11" s="2" customFormat="1" ht="10.35" customHeight="1" x14ac:dyDescent="0.25">
      <c r="B86" s="74"/>
      <c r="J86" s="81"/>
    </row>
    <row r="87" spans="2:11" s="75" customFormat="1" ht="29.25" customHeight="1" x14ac:dyDescent="0.25">
      <c r="B87" s="80"/>
      <c r="C87" s="79" t="s">
        <v>136</v>
      </c>
      <c r="D87" s="78" t="s">
        <v>37</v>
      </c>
      <c r="E87" s="78" t="s">
        <v>41</v>
      </c>
      <c r="F87" s="78" t="s">
        <v>40</v>
      </c>
      <c r="G87" s="78" t="s">
        <v>135</v>
      </c>
      <c r="H87" s="78" t="s">
        <v>134</v>
      </c>
      <c r="I87" s="78" t="s">
        <v>133</v>
      </c>
      <c r="J87" s="77" t="s">
        <v>132</v>
      </c>
      <c r="K87" s="76" t="s">
        <v>131</v>
      </c>
    </row>
    <row r="88" spans="2:11" s="2" customFormat="1" ht="22.9" customHeight="1" x14ac:dyDescent="0.25">
      <c r="B88" s="74"/>
      <c r="C88" s="9" t="s">
        <v>130</v>
      </c>
      <c r="J88" s="73">
        <f>J89</f>
        <v>0</v>
      </c>
    </row>
    <row r="89" spans="2:11" s="66" customFormat="1" ht="25.9" customHeight="1" x14ac:dyDescent="0.2">
      <c r="B89" s="70"/>
      <c r="D89" s="69" t="s">
        <v>110</v>
      </c>
      <c r="E89" s="72" t="s">
        <v>129</v>
      </c>
      <c r="F89" s="72" t="s">
        <v>128</v>
      </c>
      <c r="J89" s="71">
        <f>J90+J97</f>
        <v>0</v>
      </c>
    </row>
    <row r="90" spans="2:11" s="66" customFormat="1" ht="22.9" customHeight="1" x14ac:dyDescent="0.2">
      <c r="B90" s="70"/>
      <c r="D90" s="69" t="s">
        <v>110</v>
      </c>
      <c r="E90" s="68">
        <v>18</v>
      </c>
      <c r="F90" s="68" t="s">
        <v>233</v>
      </c>
      <c r="J90" s="67">
        <f>J91+J92+J93+J94+J95+J96</f>
        <v>0</v>
      </c>
    </row>
    <row r="91" spans="2:11" s="2" customFormat="1" ht="16.5" customHeight="1" x14ac:dyDescent="0.25">
      <c r="B91" s="57"/>
      <c r="C91" s="56">
        <v>1</v>
      </c>
      <c r="D91" s="56" t="s">
        <v>78</v>
      </c>
      <c r="E91" s="55" t="s">
        <v>1762</v>
      </c>
      <c r="F91" s="54" t="s">
        <v>1761</v>
      </c>
      <c r="G91" s="53" t="s">
        <v>206</v>
      </c>
      <c r="H91" s="52">
        <v>149.80000000000001</v>
      </c>
      <c r="I91" s="51">
        <v>0</v>
      </c>
      <c r="J91" s="50">
        <f t="shared" ref="J91:J96" si="0">ROUND(I91*H91,2)</f>
        <v>0</v>
      </c>
      <c r="K91" s="49" t="s">
        <v>148</v>
      </c>
    </row>
    <row r="92" spans="2:11" s="2" customFormat="1" ht="16.5" customHeight="1" x14ac:dyDescent="0.25">
      <c r="B92" s="57"/>
      <c r="C92" s="56">
        <v>2</v>
      </c>
      <c r="D92" s="56" t="s">
        <v>78</v>
      </c>
      <c r="E92" s="55" t="s">
        <v>1916</v>
      </c>
      <c r="F92" s="54" t="s">
        <v>1915</v>
      </c>
      <c r="G92" s="53" t="s">
        <v>348</v>
      </c>
      <c r="H92" s="52">
        <v>16</v>
      </c>
      <c r="I92" s="51">
        <v>0</v>
      </c>
      <c r="J92" s="50">
        <f t="shared" si="0"/>
        <v>0</v>
      </c>
      <c r="K92" s="49" t="s">
        <v>148</v>
      </c>
    </row>
    <row r="93" spans="2:11" s="2" customFormat="1" ht="16.5" customHeight="1" x14ac:dyDescent="0.25">
      <c r="B93" s="57"/>
      <c r="C93" s="56">
        <v>3</v>
      </c>
      <c r="D93" s="56" t="s">
        <v>78</v>
      </c>
      <c r="E93" s="55" t="s">
        <v>1760</v>
      </c>
      <c r="F93" s="54" t="s">
        <v>1759</v>
      </c>
      <c r="G93" s="53" t="s">
        <v>206</v>
      </c>
      <c r="H93" s="52">
        <v>78.400000000000006</v>
      </c>
      <c r="I93" s="51">
        <v>0</v>
      </c>
      <c r="J93" s="50">
        <f t="shared" si="0"/>
        <v>0</v>
      </c>
      <c r="K93" s="49" t="s">
        <v>148</v>
      </c>
    </row>
    <row r="94" spans="2:11" s="2" customFormat="1" ht="16.5" customHeight="1" x14ac:dyDescent="0.25">
      <c r="B94" s="57"/>
      <c r="C94" s="56">
        <v>4</v>
      </c>
      <c r="D94" s="56" t="s">
        <v>78</v>
      </c>
      <c r="E94" s="55" t="s">
        <v>1914</v>
      </c>
      <c r="F94" s="54" t="s">
        <v>1913</v>
      </c>
      <c r="G94" s="53" t="s">
        <v>206</v>
      </c>
      <c r="H94" s="52">
        <v>24</v>
      </c>
      <c r="I94" s="51">
        <v>0</v>
      </c>
      <c r="J94" s="50">
        <f t="shared" si="0"/>
        <v>0</v>
      </c>
      <c r="K94" s="49" t="s">
        <v>148</v>
      </c>
    </row>
    <row r="95" spans="2:11" s="2" customFormat="1" ht="16.5" customHeight="1" x14ac:dyDescent="0.25">
      <c r="B95" s="57"/>
      <c r="C95" s="56">
        <v>5</v>
      </c>
      <c r="D95" s="56" t="s">
        <v>160</v>
      </c>
      <c r="E95" s="55" t="s">
        <v>1758</v>
      </c>
      <c r="F95" s="54" t="s">
        <v>1757</v>
      </c>
      <c r="G95" s="53" t="s">
        <v>206</v>
      </c>
      <c r="H95" s="52">
        <v>96.1</v>
      </c>
      <c r="I95" s="51">
        <v>0</v>
      </c>
      <c r="J95" s="50">
        <f t="shared" si="0"/>
        <v>0</v>
      </c>
      <c r="K95" s="247" t="s">
        <v>35</v>
      </c>
    </row>
    <row r="96" spans="2:11" s="2" customFormat="1" ht="16.5" customHeight="1" x14ac:dyDescent="0.25">
      <c r="B96" s="57"/>
      <c r="C96" s="56">
        <v>6</v>
      </c>
      <c r="D96" s="56" t="s">
        <v>160</v>
      </c>
      <c r="E96" s="55" t="s">
        <v>1912</v>
      </c>
      <c r="F96" s="54" t="s">
        <v>1911</v>
      </c>
      <c r="G96" s="53" t="s">
        <v>206</v>
      </c>
      <c r="H96" s="52">
        <v>156.80000000000001</v>
      </c>
      <c r="I96" s="51">
        <v>0</v>
      </c>
      <c r="J96" s="50">
        <f t="shared" si="0"/>
        <v>0</v>
      </c>
      <c r="K96" s="247" t="s">
        <v>35</v>
      </c>
    </row>
    <row r="97" spans="2:11" s="66" customFormat="1" ht="22.9" customHeight="1" x14ac:dyDescent="0.2">
      <c r="B97" s="70"/>
      <c r="D97" s="69" t="s">
        <v>110</v>
      </c>
      <c r="E97" s="68"/>
      <c r="F97" s="68" t="s">
        <v>156</v>
      </c>
      <c r="J97" s="67">
        <f>J98+J99+J100+J101+J102+J103</f>
        <v>0</v>
      </c>
    </row>
    <row r="98" spans="2:11" s="2" customFormat="1" ht="16.5" customHeight="1" x14ac:dyDescent="0.25">
      <c r="B98" s="57"/>
      <c r="C98" s="56">
        <v>7</v>
      </c>
      <c r="D98" s="56" t="s">
        <v>78</v>
      </c>
      <c r="E98" s="55" t="s">
        <v>1754</v>
      </c>
      <c r="F98" s="54" t="s">
        <v>1753</v>
      </c>
      <c r="G98" s="53" t="s">
        <v>157</v>
      </c>
      <c r="H98" s="52">
        <v>2.976</v>
      </c>
      <c r="I98" s="51">
        <v>0</v>
      </c>
      <c r="J98" s="50">
        <f t="shared" ref="J98:J103" si="1">ROUND(I98*H98,2)</f>
        <v>0</v>
      </c>
      <c r="K98" s="49" t="s">
        <v>148</v>
      </c>
    </row>
    <row r="99" spans="2:11" s="2" customFormat="1" ht="16.5" customHeight="1" x14ac:dyDescent="0.25">
      <c r="B99" s="57"/>
      <c r="C99" s="56">
        <v>8</v>
      </c>
      <c r="D99" s="56" t="s">
        <v>78</v>
      </c>
      <c r="E99" s="55" t="s">
        <v>1910</v>
      </c>
      <c r="F99" s="54" t="s">
        <v>1909</v>
      </c>
      <c r="G99" s="53" t="s">
        <v>348</v>
      </c>
      <c r="H99" s="52">
        <v>16</v>
      </c>
      <c r="I99" s="51">
        <v>0</v>
      </c>
      <c r="J99" s="50">
        <f t="shared" si="1"/>
        <v>0</v>
      </c>
      <c r="K99" s="49" t="s">
        <v>148</v>
      </c>
    </row>
    <row r="100" spans="2:11" s="2" customFormat="1" ht="16.5" customHeight="1" x14ac:dyDescent="0.25">
      <c r="B100" s="57"/>
      <c r="C100" s="56">
        <v>9</v>
      </c>
      <c r="D100" s="56" t="s">
        <v>78</v>
      </c>
      <c r="E100" s="55" t="s">
        <v>1752</v>
      </c>
      <c r="F100" s="54" t="s">
        <v>1751</v>
      </c>
      <c r="G100" s="53" t="s">
        <v>164</v>
      </c>
      <c r="H100" s="52">
        <v>7.4400000000000004E-3</v>
      </c>
      <c r="I100" s="51">
        <v>0</v>
      </c>
      <c r="J100" s="50">
        <f t="shared" si="1"/>
        <v>0</v>
      </c>
      <c r="K100" s="49" t="s">
        <v>148</v>
      </c>
    </row>
    <row r="101" spans="2:11" s="2" customFormat="1" ht="16.5" customHeight="1" x14ac:dyDescent="0.25">
      <c r="B101" s="57"/>
      <c r="C101" s="56">
        <v>10</v>
      </c>
      <c r="D101" s="56" t="s">
        <v>78</v>
      </c>
      <c r="E101" s="55" t="s">
        <v>1908</v>
      </c>
      <c r="F101" s="54" t="s">
        <v>1907</v>
      </c>
      <c r="G101" s="53" t="s">
        <v>223</v>
      </c>
      <c r="H101" s="52">
        <v>23.52</v>
      </c>
      <c r="I101" s="51">
        <v>0</v>
      </c>
      <c r="J101" s="50">
        <f t="shared" si="1"/>
        <v>0</v>
      </c>
      <c r="K101" s="49" t="s">
        <v>148</v>
      </c>
    </row>
    <row r="102" spans="2:11" s="2" customFormat="1" ht="16.5" customHeight="1" x14ac:dyDescent="0.25">
      <c r="B102" s="57"/>
      <c r="C102" s="56">
        <v>11</v>
      </c>
      <c r="D102" s="56" t="s">
        <v>78</v>
      </c>
      <c r="E102" s="55" t="s">
        <v>1906</v>
      </c>
      <c r="F102" s="54" t="s">
        <v>1905</v>
      </c>
      <c r="G102" s="53" t="s">
        <v>223</v>
      </c>
      <c r="H102" s="52">
        <v>2.4</v>
      </c>
      <c r="I102" s="51">
        <v>0</v>
      </c>
      <c r="J102" s="50">
        <f t="shared" si="1"/>
        <v>0</v>
      </c>
      <c r="K102" s="49" t="s">
        <v>148</v>
      </c>
    </row>
    <row r="103" spans="2:11" s="2" customFormat="1" ht="16.5" customHeight="1" x14ac:dyDescent="0.25">
      <c r="B103" s="57"/>
      <c r="C103" s="56">
        <v>12</v>
      </c>
      <c r="D103" s="56" t="s">
        <v>78</v>
      </c>
      <c r="E103" s="55" t="s">
        <v>1749</v>
      </c>
      <c r="F103" s="54" t="s">
        <v>1748</v>
      </c>
      <c r="G103" s="53" t="s">
        <v>164</v>
      </c>
      <c r="H103" s="52">
        <v>1.4984200000000001</v>
      </c>
      <c r="I103" s="51">
        <v>0</v>
      </c>
      <c r="J103" s="50">
        <f t="shared" si="1"/>
        <v>0</v>
      </c>
      <c r="K103" s="49" t="s">
        <v>148</v>
      </c>
    </row>
    <row r="104" spans="2:11" s="2" customFormat="1" ht="6.95" customHeight="1" x14ac:dyDescent="0.25">
      <c r="B104" s="48"/>
      <c r="C104" s="47"/>
      <c r="D104" s="47"/>
      <c r="E104" s="47"/>
      <c r="F104" s="47"/>
      <c r="G104" s="47"/>
      <c r="H104" s="47"/>
      <c r="I104" s="47"/>
      <c r="J104" s="46"/>
      <c r="K104" s="3"/>
    </row>
  </sheetData>
  <autoFilter ref="C87:K103" xr:uid="{00000000-0009-0000-0000-000008000000}"/>
  <mergeCells count="8">
    <mergeCell ref="E52:H52"/>
    <mergeCell ref="E78:H78"/>
    <mergeCell ref="E80:H80"/>
    <mergeCell ref="E7:H7"/>
    <mergeCell ref="E9:H9"/>
    <mergeCell ref="E18:H18"/>
    <mergeCell ref="E27:H27"/>
    <mergeCell ref="E50:H50"/>
  </mergeCells>
  <pageMargins left="0.39374999999999999" right="0.39374999999999999" top="0.39374999999999999" bottom="0.39374999999999999" header="0" footer="0"/>
  <pageSetup paperSize="9" scale="95" fitToHeight="100" orientation="landscape" blackAndWhite="1" r:id="rId1"/>
  <headerFooter>
    <oddFooter>&amp;CStrana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1ED2E4-8051-44ED-9306-EEB8B0444D6C}">
  <sheetPr>
    <pageSetUpPr fitToPage="1"/>
  </sheetPr>
  <dimension ref="B2:K122"/>
  <sheetViews>
    <sheetView showGridLines="0" workbookViewId="0">
      <selection activeCell="N12" sqref="N12"/>
    </sheetView>
  </sheetViews>
  <sheetFormatPr defaultRowHeight="11.25" x14ac:dyDescent="0.2"/>
  <cols>
    <col min="1" max="1" width="7.140625" style="1" customWidth="1"/>
    <col min="2" max="2" width="1.42578125" style="1" customWidth="1"/>
    <col min="3" max="3" width="3.5703125" style="1" customWidth="1"/>
    <col min="4" max="4" width="3.7109375" style="1" customWidth="1"/>
    <col min="5" max="5" width="14.7109375" style="1" customWidth="1"/>
    <col min="6" max="6" width="86.42578125" style="1" customWidth="1"/>
    <col min="7" max="7" width="7.42578125" style="1" customWidth="1"/>
    <col min="8" max="8" width="9.5703125" style="1" customWidth="1"/>
    <col min="9" max="9" width="12.140625" style="1" customWidth="1"/>
    <col min="10" max="10" width="20.140625" style="1" customWidth="1"/>
    <col min="11" max="11" width="13.28515625" style="1" hidden="1" customWidth="1"/>
    <col min="12" max="16384" width="9.140625" style="1"/>
  </cols>
  <sheetData>
    <row r="2" spans="2:11" ht="36.950000000000003" customHeight="1" x14ac:dyDescent="0.2"/>
    <row r="3" spans="2:11" ht="6.95" customHeight="1" x14ac:dyDescent="0.2">
      <c r="B3" s="126"/>
      <c r="C3" s="125"/>
      <c r="D3" s="125"/>
      <c r="E3" s="125"/>
      <c r="F3" s="125"/>
      <c r="G3" s="125"/>
      <c r="H3" s="125"/>
      <c r="I3" s="125"/>
      <c r="J3" s="124"/>
      <c r="K3" s="44"/>
    </row>
    <row r="4" spans="2:11" ht="24.95" customHeight="1" x14ac:dyDescent="0.2">
      <c r="B4" s="123"/>
      <c r="D4" s="26" t="s">
        <v>147</v>
      </c>
      <c r="J4" s="122"/>
    </row>
    <row r="5" spans="2:11" ht="6.95" customHeight="1" x14ac:dyDescent="0.2">
      <c r="B5" s="123"/>
      <c r="J5" s="122"/>
    </row>
    <row r="6" spans="2:11" ht="12" customHeight="1" x14ac:dyDescent="0.2">
      <c r="B6" s="123"/>
      <c r="D6" s="21" t="s">
        <v>48</v>
      </c>
      <c r="J6" s="122"/>
    </row>
    <row r="7" spans="2:11" ht="16.5" customHeight="1" x14ac:dyDescent="0.2">
      <c r="B7" s="123"/>
      <c r="E7" s="284" t="str">
        <f>'Rekapitulace stavby'!J5</f>
        <v>PP-SAKO Brno, a.s. - SSO Jedovnická 4</v>
      </c>
      <c r="F7" s="285"/>
      <c r="G7" s="285"/>
      <c r="H7" s="285"/>
      <c r="J7" s="122"/>
    </row>
    <row r="8" spans="2:11" s="2" customFormat="1" ht="12" customHeight="1" x14ac:dyDescent="0.25">
      <c r="B8" s="74"/>
      <c r="D8" s="21" t="s">
        <v>137</v>
      </c>
      <c r="J8" s="81"/>
    </row>
    <row r="9" spans="2:11" s="2" customFormat="1" ht="36.950000000000003" customHeight="1" x14ac:dyDescent="0.25">
      <c r="B9" s="74"/>
      <c r="E9" s="278" t="s">
        <v>146</v>
      </c>
      <c r="F9" s="271"/>
      <c r="G9" s="271"/>
      <c r="H9" s="271"/>
      <c r="J9" s="81"/>
    </row>
    <row r="10" spans="2:11" s="2" customFormat="1" x14ac:dyDescent="0.25">
      <c r="B10" s="74"/>
      <c r="J10" s="81"/>
    </row>
    <row r="11" spans="2:11" s="2" customFormat="1" ht="12" customHeight="1" x14ac:dyDescent="0.25">
      <c r="B11" s="74"/>
      <c r="D11" s="21" t="s">
        <v>71</v>
      </c>
      <c r="F11" s="40" t="s">
        <v>35</v>
      </c>
      <c r="I11" s="21" t="s">
        <v>70</v>
      </c>
      <c r="J11" s="121" t="s">
        <v>35</v>
      </c>
    </row>
    <row r="12" spans="2:11" s="2" customFormat="1" ht="12" customHeight="1" x14ac:dyDescent="0.25">
      <c r="B12" s="74"/>
      <c r="D12" s="21" t="s">
        <v>47</v>
      </c>
      <c r="F12" s="40" t="s">
        <v>68</v>
      </c>
      <c r="I12" s="21" t="s">
        <v>46</v>
      </c>
      <c r="J12" s="83">
        <f>'Rekapitulace stavby'!AM7</f>
        <v>43787</v>
      </c>
    </row>
    <row r="13" spans="2:11" s="2" customFormat="1" ht="10.9" customHeight="1" x14ac:dyDescent="0.25">
      <c r="B13" s="74"/>
      <c r="J13" s="81"/>
    </row>
    <row r="14" spans="2:11" s="2" customFormat="1" ht="12" customHeight="1" x14ac:dyDescent="0.25">
      <c r="B14" s="74"/>
      <c r="D14" s="21" t="s">
        <v>45</v>
      </c>
      <c r="I14" s="21" t="s">
        <v>69</v>
      </c>
      <c r="J14" s="121" t="str">
        <f>IF('Rekapitulace stavby'!AM9="","",'Rekapitulace stavby'!AM9)</f>
        <v/>
      </c>
    </row>
    <row r="15" spans="2:11" s="2" customFormat="1" ht="18" customHeight="1" x14ac:dyDescent="0.25">
      <c r="B15" s="74"/>
      <c r="E15" s="40" t="str">
        <f>IF('Rekapitulace stavby'!D10="","",'Rekapitulace stavby'!D10)</f>
        <v xml:space="preserve"> </v>
      </c>
      <c r="I15" s="21" t="s">
        <v>67</v>
      </c>
      <c r="J15" s="121" t="str">
        <f>IF('Rekapitulace stavby'!AM10="","",'Rekapitulace stavby'!AM10)</f>
        <v/>
      </c>
    </row>
    <row r="16" spans="2:11" s="2" customFormat="1" ht="6.95" customHeight="1" x14ac:dyDescent="0.25">
      <c r="B16" s="74"/>
      <c r="J16" s="81"/>
    </row>
    <row r="17" spans="2:11" s="2" customFormat="1" ht="12" customHeight="1" x14ac:dyDescent="0.25">
      <c r="B17" s="74"/>
      <c r="D17" s="21" t="s">
        <v>43</v>
      </c>
      <c r="I17" s="21" t="s">
        <v>69</v>
      </c>
      <c r="J17" s="121" t="str">
        <f>'Rekapitulace stavby'!AM12</f>
        <v/>
      </c>
    </row>
    <row r="18" spans="2:11" s="2" customFormat="1" ht="18" customHeight="1" x14ac:dyDescent="0.25">
      <c r="B18" s="74"/>
      <c r="E18" s="253" t="str">
        <f>'Rekapitulace stavby'!D13</f>
        <v xml:space="preserve"> </v>
      </c>
      <c r="F18" s="253"/>
      <c r="G18" s="253"/>
      <c r="H18" s="253"/>
      <c r="I18" s="21" t="s">
        <v>67</v>
      </c>
      <c r="J18" s="121" t="str">
        <f>'Rekapitulace stavby'!AM13</f>
        <v/>
      </c>
    </row>
    <row r="19" spans="2:11" s="2" customFormat="1" ht="6.95" customHeight="1" x14ac:dyDescent="0.25">
      <c r="B19" s="74"/>
      <c r="J19" s="81"/>
    </row>
    <row r="20" spans="2:11" s="2" customFormat="1" ht="12" customHeight="1" x14ac:dyDescent="0.25">
      <c r="B20" s="74"/>
      <c r="D20" s="21" t="s">
        <v>44</v>
      </c>
      <c r="I20" s="21" t="s">
        <v>69</v>
      </c>
      <c r="J20" s="121" t="str">
        <f>IF('Rekapitulace stavby'!AM15="","",'Rekapitulace stavby'!AM15)</f>
        <v/>
      </c>
    </row>
    <row r="21" spans="2:11" s="2" customFormat="1" ht="18" customHeight="1" x14ac:dyDescent="0.25">
      <c r="B21" s="74"/>
      <c r="E21" s="40" t="str">
        <f>IF('Rekapitulace stavby'!D16="","",'Rekapitulace stavby'!D16)</f>
        <v xml:space="preserve"> </v>
      </c>
      <c r="I21" s="21" t="s">
        <v>67</v>
      </c>
      <c r="J21" s="121" t="str">
        <f>IF('Rekapitulace stavby'!AM16="","",'Rekapitulace stavby'!AM16)</f>
        <v/>
      </c>
    </row>
    <row r="22" spans="2:11" s="2" customFormat="1" ht="6.95" customHeight="1" x14ac:dyDescent="0.25">
      <c r="B22" s="74"/>
      <c r="J22" s="81"/>
    </row>
    <row r="23" spans="2:11" s="2" customFormat="1" ht="12" customHeight="1" x14ac:dyDescent="0.25">
      <c r="B23" s="74"/>
      <c r="D23" s="21" t="s">
        <v>42</v>
      </c>
      <c r="I23" s="21" t="s">
        <v>69</v>
      </c>
      <c r="J23" s="121" t="str">
        <f>IF('Rekapitulace stavby'!AM18="","",'Rekapitulace stavby'!AM18)</f>
        <v/>
      </c>
    </row>
    <row r="24" spans="2:11" s="2" customFormat="1" ht="18" customHeight="1" x14ac:dyDescent="0.25">
      <c r="B24" s="74"/>
      <c r="E24" s="40" t="str">
        <f>IF('Rekapitulace stavby'!D19="","",'Rekapitulace stavby'!D19)</f>
        <v xml:space="preserve"> </v>
      </c>
      <c r="I24" s="21" t="s">
        <v>67</v>
      </c>
      <c r="J24" s="121" t="str">
        <f>IF('Rekapitulace stavby'!AM19="","",'Rekapitulace stavby'!AM19)</f>
        <v/>
      </c>
    </row>
    <row r="25" spans="2:11" s="2" customFormat="1" ht="6.95" customHeight="1" x14ac:dyDescent="0.25">
      <c r="B25" s="74"/>
      <c r="J25" s="81"/>
    </row>
    <row r="26" spans="2:11" s="2" customFormat="1" ht="12" customHeight="1" x14ac:dyDescent="0.25">
      <c r="B26" s="74"/>
      <c r="D26" s="21" t="s">
        <v>66</v>
      </c>
      <c r="J26" s="81"/>
    </row>
    <row r="27" spans="2:11" s="118" customFormat="1" ht="16.5" customHeight="1" x14ac:dyDescent="0.25">
      <c r="B27" s="120"/>
      <c r="E27" s="262" t="s">
        <v>35</v>
      </c>
      <c r="F27" s="262"/>
      <c r="G27" s="262"/>
      <c r="H27" s="262"/>
      <c r="J27" s="119"/>
    </row>
    <row r="28" spans="2:11" s="2" customFormat="1" ht="6.95" customHeight="1" x14ac:dyDescent="0.25">
      <c r="B28" s="74"/>
      <c r="J28" s="81"/>
    </row>
    <row r="29" spans="2:11" s="2" customFormat="1" ht="6.95" customHeight="1" x14ac:dyDescent="0.25">
      <c r="B29" s="74"/>
      <c r="D29" s="113"/>
      <c r="E29" s="113"/>
      <c r="F29" s="113"/>
      <c r="G29" s="113"/>
      <c r="H29" s="113"/>
      <c r="I29" s="113"/>
      <c r="J29" s="114"/>
      <c r="K29" s="113"/>
    </row>
    <row r="30" spans="2:11" s="2" customFormat="1" ht="14.45" customHeight="1" x14ac:dyDescent="0.25">
      <c r="B30" s="74"/>
      <c r="D30" s="117" t="s">
        <v>145</v>
      </c>
      <c r="J30" s="116">
        <f>J61</f>
        <v>0</v>
      </c>
    </row>
    <row r="31" spans="2:11" s="2" customFormat="1" ht="14.45" customHeight="1" x14ac:dyDescent="0.25">
      <c r="B31" s="74"/>
      <c r="D31" s="37" t="s">
        <v>108</v>
      </c>
      <c r="J31" s="116">
        <f>J67</f>
        <v>0</v>
      </c>
    </row>
    <row r="32" spans="2:11" s="2" customFormat="1" ht="25.35" customHeight="1" x14ac:dyDescent="0.25">
      <c r="B32" s="74"/>
      <c r="D32" s="115" t="s">
        <v>63</v>
      </c>
      <c r="J32" s="100">
        <f>ROUND(J30 + J31, 2)</f>
        <v>0</v>
      </c>
    </row>
    <row r="33" spans="2:11" s="2" customFormat="1" ht="6.95" customHeight="1" x14ac:dyDescent="0.25">
      <c r="B33" s="74"/>
      <c r="D33" s="113"/>
      <c r="E33" s="113"/>
      <c r="F33" s="113"/>
      <c r="G33" s="113"/>
      <c r="H33" s="113"/>
      <c r="I33" s="113"/>
      <c r="J33" s="114"/>
      <c r="K33" s="113"/>
    </row>
    <row r="34" spans="2:11" s="2" customFormat="1" ht="14.45" customHeight="1" x14ac:dyDescent="0.25">
      <c r="B34" s="74"/>
      <c r="F34" s="112" t="s">
        <v>61</v>
      </c>
      <c r="I34" s="112" t="s">
        <v>62</v>
      </c>
      <c r="J34" s="111" t="s">
        <v>60</v>
      </c>
    </row>
    <row r="35" spans="2:11" s="2" customFormat="1" ht="14.45" customHeight="1" x14ac:dyDescent="0.25">
      <c r="B35" s="74"/>
      <c r="D35" s="21" t="s">
        <v>59</v>
      </c>
      <c r="E35" s="21" t="s">
        <v>58</v>
      </c>
      <c r="F35" s="110">
        <f>J32</f>
        <v>0</v>
      </c>
      <c r="I35" s="109">
        <v>0.21</v>
      </c>
      <c r="J35" s="108">
        <f>I35*F35</f>
        <v>0</v>
      </c>
    </row>
    <row r="36" spans="2:11" s="2" customFormat="1" ht="14.45" customHeight="1" x14ac:dyDescent="0.25">
      <c r="B36" s="74"/>
      <c r="E36" s="21" t="s">
        <v>57</v>
      </c>
      <c r="F36" s="110">
        <v>0</v>
      </c>
      <c r="I36" s="109">
        <v>0.15</v>
      </c>
      <c r="J36" s="108">
        <v>0</v>
      </c>
    </row>
    <row r="37" spans="2:11" s="2" customFormat="1" ht="14.45" hidden="1" customHeight="1" x14ac:dyDescent="0.25">
      <c r="B37" s="74"/>
      <c r="E37" s="21" t="s">
        <v>56</v>
      </c>
      <c r="F37" s="110" t="e">
        <f>ROUND((SUM(#REF!) + SUM(#REF!)),  2)</f>
        <v>#REF!</v>
      </c>
      <c r="I37" s="109">
        <v>0.21</v>
      </c>
      <c r="J37" s="108">
        <f>0</f>
        <v>0</v>
      </c>
    </row>
    <row r="38" spans="2:11" s="2" customFormat="1" ht="14.45" hidden="1" customHeight="1" x14ac:dyDescent="0.25">
      <c r="B38" s="74"/>
      <c r="E38" s="21" t="s">
        <v>55</v>
      </c>
      <c r="F38" s="110" t="e">
        <f>ROUND((SUM(#REF!) + SUM(#REF!)),  2)</f>
        <v>#REF!</v>
      </c>
      <c r="I38" s="109">
        <v>0.15</v>
      </c>
      <c r="J38" s="108">
        <f>0</f>
        <v>0</v>
      </c>
    </row>
    <row r="39" spans="2:11" s="2" customFormat="1" ht="14.45" hidden="1" customHeight="1" x14ac:dyDescent="0.25">
      <c r="B39" s="74"/>
      <c r="E39" s="21" t="s">
        <v>54</v>
      </c>
      <c r="F39" s="110" t="e">
        <f>ROUND((SUM(#REF!) + SUM(#REF!)),  2)</f>
        <v>#REF!</v>
      </c>
      <c r="I39" s="109">
        <v>0</v>
      </c>
      <c r="J39" s="108">
        <f>0</f>
        <v>0</v>
      </c>
    </row>
    <row r="40" spans="2:11" s="2" customFormat="1" ht="6.95" customHeight="1" x14ac:dyDescent="0.25">
      <c r="B40" s="74"/>
      <c r="J40" s="81"/>
    </row>
    <row r="41" spans="2:11" s="2" customFormat="1" ht="25.35" customHeight="1" x14ac:dyDescent="0.25">
      <c r="B41" s="74"/>
      <c r="C41" s="5"/>
      <c r="D41" s="107" t="s">
        <v>53</v>
      </c>
      <c r="E41" s="20"/>
      <c r="F41" s="20"/>
      <c r="G41" s="106" t="s">
        <v>52</v>
      </c>
      <c r="H41" s="105" t="s">
        <v>51</v>
      </c>
      <c r="I41" s="20"/>
      <c r="J41" s="104">
        <f>SUM(J32:J39)</f>
        <v>0</v>
      </c>
      <c r="K41" s="103"/>
    </row>
    <row r="42" spans="2:11" s="2" customFormat="1" ht="14.45" customHeight="1" x14ac:dyDescent="0.25">
      <c r="B42" s="48"/>
      <c r="C42" s="47"/>
      <c r="D42" s="47"/>
      <c r="E42" s="47"/>
      <c r="F42" s="47"/>
      <c r="G42" s="47"/>
      <c r="H42" s="47"/>
      <c r="I42" s="47"/>
      <c r="J42" s="46"/>
      <c r="K42" s="3"/>
    </row>
    <row r="46" spans="2:11" s="2" customFormat="1" ht="6.95" customHeight="1" x14ac:dyDescent="0.25">
      <c r="B46" s="86"/>
      <c r="C46" s="85"/>
      <c r="D46" s="85"/>
      <c r="E46" s="85"/>
      <c r="F46" s="85"/>
      <c r="G46" s="85"/>
      <c r="H46" s="85"/>
      <c r="I46" s="85"/>
      <c r="J46" s="84"/>
      <c r="K46" s="27"/>
    </row>
    <row r="47" spans="2:11" s="2" customFormat="1" ht="24.95" customHeight="1" x14ac:dyDescent="0.25">
      <c r="B47" s="74"/>
      <c r="C47" s="26" t="s">
        <v>144</v>
      </c>
      <c r="J47" s="81"/>
    </row>
    <row r="48" spans="2:11" s="2" customFormat="1" ht="6.95" customHeight="1" x14ac:dyDescent="0.25">
      <c r="B48" s="74"/>
      <c r="J48" s="81"/>
    </row>
    <row r="49" spans="2:11" s="2" customFormat="1" ht="12" customHeight="1" x14ac:dyDescent="0.25">
      <c r="B49" s="74"/>
      <c r="C49" s="21" t="s">
        <v>48</v>
      </c>
      <c r="J49" s="81"/>
    </row>
    <row r="50" spans="2:11" s="2" customFormat="1" ht="16.5" customHeight="1" x14ac:dyDescent="0.25">
      <c r="B50" s="74"/>
      <c r="E50" s="284" t="str">
        <f>E7</f>
        <v>PP-SAKO Brno, a.s. - SSO Jedovnická 4</v>
      </c>
      <c r="F50" s="285"/>
      <c r="G50" s="285"/>
      <c r="H50" s="285"/>
      <c r="J50" s="81"/>
    </row>
    <row r="51" spans="2:11" s="2" customFormat="1" ht="12" customHeight="1" x14ac:dyDescent="0.25">
      <c r="B51" s="74"/>
      <c r="C51" s="21" t="s">
        <v>137</v>
      </c>
      <c r="J51" s="81"/>
    </row>
    <row r="52" spans="2:11" s="2" customFormat="1" ht="16.5" customHeight="1" x14ac:dyDescent="0.25">
      <c r="B52" s="74"/>
      <c r="E52" s="278" t="str">
        <f>E9</f>
        <v>SO 000 - Vedlejší a ostatní náklady stavby</v>
      </c>
      <c r="F52" s="271"/>
      <c r="G52" s="271"/>
      <c r="H52" s="271"/>
      <c r="J52" s="81"/>
    </row>
    <row r="53" spans="2:11" s="2" customFormat="1" ht="6.95" customHeight="1" x14ac:dyDescent="0.25">
      <c r="B53" s="74"/>
      <c r="J53" s="81"/>
    </row>
    <row r="54" spans="2:11" s="2" customFormat="1" ht="12" customHeight="1" x14ac:dyDescent="0.25">
      <c r="B54" s="74"/>
      <c r="C54" s="21" t="s">
        <v>47</v>
      </c>
      <c r="F54" s="40" t="str">
        <f>F12</f>
        <v xml:space="preserve"> </v>
      </c>
      <c r="I54" s="21" t="s">
        <v>46</v>
      </c>
      <c r="J54" s="83">
        <f>IF(J12="","",J12)</f>
        <v>43787</v>
      </c>
    </row>
    <row r="55" spans="2:11" s="2" customFormat="1" ht="6.95" customHeight="1" x14ac:dyDescent="0.25">
      <c r="B55" s="74"/>
      <c r="J55" s="81"/>
    </row>
    <row r="56" spans="2:11" s="2" customFormat="1" ht="13.7" customHeight="1" x14ac:dyDescent="0.25">
      <c r="B56" s="74"/>
      <c r="C56" s="21" t="s">
        <v>45</v>
      </c>
      <c r="F56" s="40" t="str">
        <f>E15</f>
        <v xml:space="preserve"> </v>
      </c>
      <c r="I56" s="21" t="s">
        <v>44</v>
      </c>
      <c r="J56" s="82" t="str">
        <f>E21</f>
        <v xml:space="preserve"> </v>
      </c>
    </row>
    <row r="57" spans="2:11" s="2" customFormat="1" ht="13.7" customHeight="1" x14ac:dyDescent="0.25">
      <c r="B57" s="74"/>
      <c r="C57" s="21" t="s">
        <v>43</v>
      </c>
      <c r="F57" s="40" t="str">
        <f>IF(E18="","",E18)</f>
        <v xml:space="preserve"> </v>
      </c>
      <c r="I57" s="21" t="s">
        <v>42</v>
      </c>
      <c r="J57" s="82" t="str">
        <f>E24</f>
        <v xml:space="preserve"> </v>
      </c>
    </row>
    <row r="58" spans="2:11" s="2" customFormat="1" ht="10.35" customHeight="1" x14ac:dyDescent="0.25">
      <c r="B58" s="74"/>
      <c r="J58" s="81"/>
    </row>
    <row r="59" spans="2:11" s="2" customFormat="1" ht="29.25" customHeight="1" x14ac:dyDescent="0.25">
      <c r="B59" s="74"/>
      <c r="C59" s="102" t="s">
        <v>143</v>
      </c>
      <c r="D59" s="5"/>
      <c r="E59" s="5"/>
      <c r="F59" s="5"/>
      <c r="G59" s="5"/>
      <c r="H59" s="5"/>
      <c r="I59" s="5"/>
      <c r="J59" s="101" t="s">
        <v>132</v>
      </c>
      <c r="K59" s="5"/>
    </row>
    <row r="60" spans="2:11" s="2" customFormat="1" ht="10.35" customHeight="1" x14ac:dyDescent="0.25">
      <c r="B60" s="74"/>
      <c r="J60" s="81"/>
    </row>
    <row r="61" spans="2:11" s="2" customFormat="1" ht="22.9" customHeight="1" x14ac:dyDescent="0.25">
      <c r="B61" s="74"/>
      <c r="C61" s="89" t="s">
        <v>142</v>
      </c>
      <c r="J61" s="100">
        <f>J62</f>
        <v>0</v>
      </c>
    </row>
    <row r="62" spans="2:11" s="95" customFormat="1" ht="24.95" customHeight="1" x14ac:dyDescent="0.25">
      <c r="B62" s="99"/>
      <c r="D62" s="98" t="s">
        <v>141</v>
      </c>
      <c r="E62" s="97"/>
      <c r="F62" s="97"/>
      <c r="G62" s="97"/>
      <c r="H62" s="97"/>
      <c r="I62" s="97"/>
      <c r="J62" s="96">
        <f>J63+J64</f>
        <v>0</v>
      </c>
    </row>
    <row r="63" spans="2:11" s="90" customFormat="1" ht="19.899999999999999" customHeight="1" x14ac:dyDescent="0.25">
      <c r="B63" s="94"/>
      <c r="D63" s="93" t="s">
        <v>140</v>
      </c>
      <c r="E63" s="92"/>
      <c r="F63" s="92"/>
      <c r="G63" s="92"/>
      <c r="H63" s="92"/>
      <c r="I63" s="92"/>
      <c r="J63" s="91">
        <f>J90</f>
        <v>0</v>
      </c>
    </row>
    <row r="64" spans="2:11" s="90" customFormat="1" ht="19.899999999999999" customHeight="1" x14ac:dyDescent="0.25">
      <c r="B64" s="94"/>
      <c r="D64" s="93" t="s">
        <v>108</v>
      </c>
      <c r="E64" s="92"/>
      <c r="F64" s="92"/>
      <c r="G64" s="92"/>
      <c r="H64" s="92"/>
      <c r="I64" s="92"/>
      <c r="J64" s="91">
        <f>J101</f>
        <v>0</v>
      </c>
    </row>
    <row r="65" spans="2:11" s="2" customFormat="1" ht="21.75" customHeight="1" x14ac:dyDescent="0.25">
      <c r="B65" s="74"/>
      <c r="J65" s="81"/>
    </row>
    <row r="66" spans="2:11" s="2" customFormat="1" ht="6.95" customHeight="1" x14ac:dyDescent="0.25">
      <c r="B66" s="74"/>
      <c r="J66" s="81"/>
    </row>
    <row r="67" spans="2:11" s="2" customFormat="1" ht="29.25" customHeight="1" x14ac:dyDescent="0.25">
      <c r="B67" s="74"/>
      <c r="C67" s="89" t="s">
        <v>139</v>
      </c>
      <c r="J67" s="88">
        <v>0</v>
      </c>
    </row>
    <row r="68" spans="2:11" s="2" customFormat="1" ht="18" customHeight="1" x14ac:dyDescent="0.25">
      <c r="B68" s="74"/>
      <c r="J68" s="81"/>
    </row>
    <row r="69" spans="2:11" s="2" customFormat="1" ht="29.25" customHeight="1" x14ac:dyDescent="0.25">
      <c r="B69" s="74"/>
      <c r="C69" s="6" t="s">
        <v>0</v>
      </c>
      <c r="D69" s="5"/>
      <c r="E69" s="5"/>
      <c r="F69" s="5"/>
      <c r="G69" s="5"/>
      <c r="H69" s="5"/>
      <c r="I69" s="5"/>
      <c r="J69" s="87">
        <f>ROUND(J61+J67,2)</f>
        <v>0</v>
      </c>
      <c r="K69" s="5"/>
    </row>
    <row r="70" spans="2:11" s="2" customFormat="1" ht="6.95" customHeight="1" x14ac:dyDescent="0.25">
      <c r="B70" s="48"/>
      <c r="C70" s="47"/>
      <c r="D70" s="47"/>
      <c r="E70" s="47"/>
      <c r="F70" s="47"/>
      <c r="G70" s="47"/>
      <c r="H70" s="47"/>
      <c r="I70" s="47"/>
      <c r="J70" s="46"/>
      <c r="K70" s="3"/>
    </row>
    <row r="74" spans="2:11" s="2" customFormat="1" ht="6.95" customHeight="1" x14ac:dyDescent="0.25">
      <c r="B74" s="86"/>
      <c r="C74" s="85"/>
      <c r="D74" s="85"/>
      <c r="E74" s="85"/>
      <c r="F74" s="85"/>
      <c r="G74" s="85"/>
      <c r="H74" s="85"/>
      <c r="I74" s="85"/>
      <c r="J74" s="84"/>
      <c r="K74" s="27"/>
    </row>
    <row r="75" spans="2:11" s="2" customFormat="1" ht="24.95" customHeight="1" x14ac:dyDescent="0.25">
      <c r="B75" s="74"/>
      <c r="C75" s="26" t="s">
        <v>138</v>
      </c>
      <c r="J75" s="81"/>
    </row>
    <row r="76" spans="2:11" s="2" customFormat="1" ht="6.95" customHeight="1" x14ac:dyDescent="0.25">
      <c r="B76" s="74"/>
      <c r="J76" s="81"/>
    </row>
    <row r="77" spans="2:11" s="2" customFormat="1" ht="12" customHeight="1" x14ac:dyDescent="0.25">
      <c r="B77" s="74"/>
      <c r="C77" s="21" t="s">
        <v>48</v>
      </c>
      <c r="J77" s="81"/>
    </row>
    <row r="78" spans="2:11" s="2" customFormat="1" ht="16.5" customHeight="1" x14ac:dyDescent="0.25">
      <c r="B78" s="74"/>
      <c r="E78" s="284" t="str">
        <f>E7</f>
        <v>PP-SAKO Brno, a.s. - SSO Jedovnická 4</v>
      </c>
      <c r="F78" s="285"/>
      <c r="G78" s="285"/>
      <c r="H78" s="285"/>
      <c r="J78" s="81"/>
    </row>
    <row r="79" spans="2:11" s="2" customFormat="1" ht="12" customHeight="1" x14ac:dyDescent="0.25">
      <c r="B79" s="74"/>
      <c r="C79" s="21" t="s">
        <v>137</v>
      </c>
      <c r="J79" s="81"/>
    </row>
    <row r="80" spans="2:11" s="2" customFormat="1" ht="16.5" customHeight="1" x14ac:dyDescent="0.25">
      <c r="B80" s="74"/>
      <c r="E80" s="278" t="str">
        <f>E9</f>
        <v>SO 000 - Vedlejší a ostatní náklady stavby</v>
      </c>
      <c r="F80" s="271"/>
      <c r="G80" s="271"/>
      <c r="H80" s="271"/>
      <c r="J80" s="81"/>
    </row>
    <row r="81" spans="2:11" s="2" customFormat="1" ht="6.95" customHeight="1" x14ac:dyDescent="0.25">
      <c r="B81" s="74"/>
      <c r="J81" s="81"/>
    </row>
    <row r="82" spans="2:11" s="2" customFormat="1" ht="12" customHeight="1" x14ac:dyDescent="0.25">
      <c r="B82" s="74"/>
      <c r="C82" s="21" t="s">
        <v>47</v>
      </c>
      <c r="F82" s="40" t="str">
        <f>F12</f>
        <v xml:space="preserve"> </v>
      </c>
      <c r="I82" s="21" t="s">
        <v>46</v>
      </c>
      <c r="J82" s="83">
        <f>IF(J12="","",J12)</f>
        <v>43787</v>
      </c>
    </row>
    <row r="83" spans="2:11" s="2" customFormat="1" ht="6.95" customHeight="1" x14ac:dyDescent="0.25">
      <c r="B83" s="74"/>
      <c r="J83" s="81"/>
    </row>
    <row r="84" spans="2:11" s="2" customFormat="1" ht="13.7" customHeight="1" x14ac:dyDescent="0.25">
      <c r="B84" s="74"/>
      <c r="C84" s="21" t="s">
        <v>45</v>
      </c>
      <c r="F84" s="40" t="str">
        <f>E15</f>
        <v xml:space="preserve"> </v>
      </c>
      <c r="I84" s="21" t="s">
        <v>44</v>
      </c>
      <c r="J84" s="82" t="str">
        <f>E21</f>
        <v xml:space="preserve"> </v>
      </c>
    </row>
    <row r="85" spans="2:11" s="2" customFormat="1" ht="13.7" customHeight="1" x14ac:dyDescent="0.25">
      <c r="B85" s="74"/>
      <c r="C85" s="21" t="s">
        <v>43</v>
      </c>
      <c r="F85" s="40" t="str">
        <f>IF(E18="","",E18)</f>
        <v xml:space="preserve"> </v>
      </c>
      <c r="I85" s="21" t="s">
        <v>42</v>
      </c>
      <c r="J85" s="82" t="str">
        <f>E24</f>
        <v xml:space="preserve"> </v>
      </c>
    </row>
    <row r="86" spans="2:11" s="2" customFormat="1" ht="10.35" customHeight="1" x14ac:dyDescent="0.25">
      <c r="B86" s="74"/>
      <c r="J86" s="81"/>
    </row>
    <row r="87" spans="2:11" s="75" customFormat="1" ht="29.25" customHeight="1" x14ac:dyDescent="0.25">
      <c r="B87" s="80"/>
      <c r="C87" s="79" t="s">
        <v>136</v>
      </c>
      <c r="D87" s="78" t="s">
        <v>37</v>
      </c>
      <c r="E87" s="78" t="s">
        <v>41</v>
      </c>
      <c r="F87" s="78" t="s">
        <v>40</v>
      </c>
      <c r="G87" s="78" t="s">
        <v>135</v>
      </c>
      <c r="H87" s="78" t="s">
        <v>134</v>
      </c>
      <c r="I87" s="78" t="s">
        <v>133</v>
      </c>
      <c r="J87" s="77" t="s">
        <v>132</v>
      </c>
      <c r="K87" s="76" t="s">
        <v>131</v>
      </c>
    </row>
    <row r="88" spans="2:11" s="2" customFormat="1" ht="22.9" customHeight="1" x14ac:dyDescent="0.25">
      <c r="B88" s="74"/>
      <c r="C88" s="9" t="s">
        <v>130</v>
      </c>
      <c r="J88" s="73">
        <f>J89</f>
        <v>0</v>
      </c>
    </row>
    <row r="89" spans="2:11" s="66" customFormat="1" ht="25.9" customHeight="1" x14ac:dyDescent="0.2">
      <c r="B89" s="70"/>
      <c r="D89" s="69" t="s">
        <v>110</v>
      </c>
      <c r="E89" s="72" t="s">
        <v>129</v>
      </c>
      <c r="F89" s="72" t="s">
        <v>128</v>
      </c>
      <c r="J89" s="71">
        <f>J90+J101</f>
        <v>0</v>
      </c>
    </row>
    <row r="90" spans="2:11" s="66" customFormat="1" ht="22.9" customHeight="1" x14ac:dyDescent="0.2">
      <c r="B90" s="70"/>
      <c r="D90" s="69" t="s">
        <v>110</v>
      </c>
      <c r="E90" s="68" t="s">
        <v>127</v>
      </c>
      <c r="F90" s="68" t="s">
        <v>126</v>
      </c>
      <c r="J90" s="67">
        <f>J91+J93+J95+J97+J99</f>
        <v>0</v>
      </c>
    </row>
    <row r="91" spans="2:11" s="2" customFormat="1" ht="16.5" customHeight="1" x14ac:dyDescent="0.25">
      <c r="B91" s="57"/>
      <c r="C91" s="56">
        <v>1</v>
      </c>
      <c r="D91" s="56" t="s">
        <v>78</v>
      </c>
      <c r="E91" s="55" t="s">
        <v>125</v>
      </c>
      <c r="F91" s="54" t="s">
        <v>124</v>
      </c>
      <c r="G91" s="53" t="s">
        <v>75</v>
      </c>
      <c r="H91" s="52">
        <v>1</v>
      </c>
      <c r="I91" s="51">
        <v>0</v>
      </c>
      <c r="J91" s="50">
        <f>ROUND(I91*H91,2)</f>
        <v>0</v>
      </c>
      <c r="K91" s="49" t="s">
        <v>74</v>
      </c>
    </row>
    <row r="92" spans="2:11" s="2" customFormat="1" ht="77.25" customHeight="1" x14ac:dyDescent="0.25">
      <c r="B92" s="57"/>
      <c r="C92" s="65"/>
      <c r="D92" s="65"/>
      <c r="E92" s="64"/>
      <c r="F92" s="63" t="s">
        <v>123</v>
      </c>
      <c r="G92" s="62"/>
      <c r="H92" s="61"/>
      <c r="I92" s="60"/>
      <c r="J92" s="59"/>
      <c r="K92" s="58"/>
    </row>
    <row r="93" spans="2:11" s="2" customFormat="1" ht="16.5" customHeight="1" x14ac:dyDescent="0.25">
      <c r="B93" s="57"/>
      <c r="C93" s="56">
        <v>2</v>
      </c>
      <c r="D93" s="56" t="s">
        <v>78</v>
      </c>
      <c r="E93" s="55" t="s">
        <v>122</v>
      </c>
      <c r="F93" s="54" t="s">
        <v>121</v>
      </c>
      <c r="G93" s="53" t="s">
        <v>75</v>
      </c>
      <c r="H93" s="52">
        <v>1</v>
      </c>
      <c r="I93" s="51">
        <v>0</v>
      </c>
      <c r="J93" s="50">
        <f>ROUND(I93*H93,2)</f>
        <v>0</v>
      </c>
      <c r="K93" s="49" t="s">
        <v>74</v>
      </c>
    </row>
    <row r="94" spans="2:11" s="2" customFormat="1" ht="33" customHeight="1" x14ac:dyDescent="0.25">
      <c r="B94" s="57"/>
      <c r="C94" s="65"/>
      <c r="D94" s="65"/>
      <c r="E94" s="64"/>
      <c r="F94" s="63" t="s">
        <v>120</v>
      </c>
      <c r="G94" s="62"/>
      <c r="H94" s="61"/>
      <c r="I94" s="60"/>
      <c r="J94" s="59"/>
      <c r="K94" s="58"/>
    </row>
    <row r="95" spans="2:11" s="2" customFormat="1" ht="16.5" customHeight="1" x14ac:dyDescent="0.25">
      <c r="B95" s="57"/>
      <c r="C95" s="56">
        <v>3</v>
      </c>
      <c r="D95" s="56" t="s">
        <v>78</v>
      </c>
      <c r="E95" s="55" t="s">
        <v>119</v>
      </c>
      <c r="F95" s="54" t="s">
        <v>118</v>
      </c>
      <c r="G95" s="53" t="s">
        <v>75</v>
      </c>
      <c r="H95" s="52">
        <v>1</v>
      </c>
      <c r="I95" s="51">
        <v>0</v>
      </c>
      <c r="J95" s="50">
        <f>ROUND(I95*H95,2)</f>
        <v>0</v>
      </c>
      <c r="K95" s="49" t="s">
        <v>74</v>
      </c>
    </row>
    <row r="96" spans="2:11" s="2" customFormat="1" ht="39.75" customHeight="1" x14ac:dyDescent="0.25">
      <c r="B96" s="57"/>
      <c r="C96" s="65"/>
      <c r="D96" s="65"/>
      <c r="E96" s="64"/>
      <c r="F96" s="63" t="s">
        <v>117</v>
      </c>
      <c r="G96" s="62"/>
      <c r="H96" s="61"/>
      <c r="I96" s="60"/>
      <c r="J96" s="59"/>
      <c r="K96" s="58"/>
    </row>
    <row r="97" spans="2:11" s="2" customFormat="1" ht="16.5" customHeight="1" x14ac:dyDescent="0.25">
      <c r="B97" s="57"/>
      <c r="C97" s="56">
        <v>4</v>
      </c>
      <c r="D97" s="56" t="s">
        <v>78</v>
      </c>
      <c r="E97" s="55" t="s">
        <v>116</v>
      </c>
      <c r="F97" s="54" t="s">
        <v>115</v>
      </c>
      <c r="G97" s="53" t="s">
        <v>75</v>
      </c>
      <c r="H97" s="52">
        <v>1</v>
      </c>
      <c r="I97" s="51">
        <v>0</v>
      </c>
      <c r="J97" s="50">
        <f>ROUND(I97*H97,2)</f>
        <v>0</v>
      </c>
      <c r="K97" s="49" t="s">
        <v>74</v>
      </c>
    </row>
    <row r="98" spans="2:11" s="2" customFormat="1" ht="30.75" customHeight="1" x14ac:dyDescent="0.25">
      <c r="B98" s="57"/>
      <c r="C98" s="65"/>
      <c r="D98" s="65"/>
      <c r="E98" s="64"/>
      <c r="F98" s="63" t="s">
        <v>114</v>
      </c>
      <c r="G98" s="62"/>
      <c r="H98" s="61"/>
      <c r="I98" s="60"/>
      <c r="J98" s="59"/>
      <c r="K98" s="58"/>
    </row>
    <row r="99" spans="2:11" s="2" customFormat="1" ht="16.5" customHeight="1" x14ac:dyDescent="0.25">
      <c r="B99" s="57"/>
      <c r="C99" s="56">
        <v>5</v>
      </c>
      <c r="D99" s="56" t="s">
        <v>78</v>
      </c>
      <c r="E99" s="55" t="s">
        <v>113</v>
      </c>
      <c r="F99" s="54" t="s">
        <v>112</v>
      </c>
      <c r="G99" s="53" t="s">
        <v>75</v>
      </c>
      <c r="H99" s="52">
        <v>1</v>
      </c>
      <c r="I99" s="51">
        <v>0</v>
      </c>
      <c r="J99" s="50">
        <f>ROUND(I99*H99,2)</f>
        <v>0</v>
      </c>
      <c r="K99" s="49" t="s">
        <v>74</v>
      </c>
    </row>
    <row r="100" spans="2:11" s="2" customFormat="1" ht="50.25" customHeight="1" x14ac:dyDescent="0.25">
      <c r="B100" s="57"/>
      <c r="C100" s="65"/>
      <c r="D100" s="65"/>
      <c r="E100" s="64"/>
      <c r="F100" s="63" t="s">
        <v>111</v>
      </c>
      <c r="G100" s="62"/>
      <c r="H100" s="61"/>
      <c r="I100" s="60"/>
      <c r="J100" s="59"/>
      <c r="K100" s="58"/>
    </row>
    <row r="101" spans="2:11" s="66" customFormat="1" ht="22.9" customHeight="1" x14ac:dyDescent="0.2">
      <c r="B101" s="70"/>
      <c r="D101" s="69" t="s">
        <v>110</v>
      </c>
      <c r="E101" s="68" t="s">
        <v>109</v>
      </c>
      <c r="F101" s="68" t="s">
        <v>108</v>
      </c>
      <c r="J101" s="67">
        <f>J102+J104+J106+J108+J110+J112+J114+J116+J118+J120+J121</f>
        <v>0</v>
      </c>
    </row>
    <row r="102" spans="2:11" s="2" customFormat="1" ht="16.5" customHeight="1" x14ac:dyDescent="0.25">
      <c r="B102" s="57"/>
      <c r="C102" s="56">
        <v>6</v>
      </c>
      <c r="D102" s="56" t="s">
        <v>78</v>
      </c>
      <c r="E102" s="55" t="s">
        <v>107</v>
      </c>
      <c r="F102" s="54" t="s">
        <v>106</v>
      </c>
      <c r="G102" s="53" t="s">
        <v>75</v>
      </c>
      <c r="H102" s="52">
        <v>1</v>
      </c>
      <c r="I102" s="51">
        <v>0</v>
      </c>
      <c r="J102" s="50">
        <f>ROUND(I102*H102,2)</f>
        <v>0</v>
      </c>
      <c r="K102" s="49" t="s">
        <v>74</v>
      </c>
    </row>
    <row r="103" spans="2:11" s="2" customFormat="1" ht="147" customHeight="1" x14ac:dyDescent="0.25">
      <c r="B103" s="57"/>
      <c r="C103" s="65"/>
      <c r="D103" s="65"/>
      <c r="E103" s="64"/>
      <c r="F103" s="63" t="s">
        <v>105</v>
      </c>
      <c r="G103" s="62"/>
      <c r="H103" s="61"/>
      <c r="I103" s="60"/>
      <c r="J103" s="59"/>
      <c r="K103" s="58"/>
    </row>
    <row r="104" spans="2:11" s="2" customFormat="1" ht="16.5" customHeight="1" x14ac:dyDescent="0.25">
      <c r="B104" s="57"/>
      <c r="C104" s="56">
        <v>7</v>
      </c>
      <c r="D104" s="56" t="s">
        <v>78</v>
      </c>
      <c r="E104" s="55" t="s">
        <v>104</v>
      </c>
      <c r="F104" s="54" t="s">
        <v>103</v>
      </c>
      <c r="G104" s="53" t="s">
        <v>75</v>
      </c>
      <c r="H104" s="52">
        <v>1</v>
      </c>
      <c r="I104" s="51">
        <v>0</v>
      </c>
      <c r="J104" s="50">
        <f>ROUND(I104*H104,2)</f>
        <v>0</v>
      </c>
      <c r="K104" s="49" t="s">
        <v>74</v>
      </c>
    </row>
    <row r="105" spans="2:11" s="2" customFormat="1" ht="23.25" customHeight="1" x14ac:dyDescent="0.25">
      <c r="B105" s="57"/>
      <c r="C105" s="65"/>
      <c r="D105" s="65"/>
      <c r="E105" s="64"/>
      <c r="F105" s="63" t="s">
        <v>102</v>
      </c>
      <c r="G105" s="62"/>
      <c r="H105" s="61"/>
      <c r="I105" s="60"/>
      <c r="J105" s="59"/>
      <c r="K105" s="58"/>
    </row>
    <row r="106" spans="2:11" s="2" customFormat="1" ht="16.5" customHeight="1" x14ac:dyDescent="0.25">
      <c r="B106" s="57"/>
      <c r="C106" s="56">
        <v>8</v>
      </c>
      <c r="D106" s="56" t="s">
        <v>78</v>
      </c>
      <c r="E106" s="55" t="s">
        <v>101</v>
      </c>
      <c r="F106" s="54" t="s">
        <v>100</v>
      </c>
      <c r="G106" s="53" t="s">
        <v>75</v>
      </c>
      <c r="H106" s="52">
        <v>1</v>
      </c>
      <c r="I106" s="51">
        <v>0</v>
      </c>
      <c r="J106" s="50">
        <f>ROUND(I106*H106,2)</f>
        <v>0</v>
      </c>
      <c r="K106" s="49" t="s">
        <v>74</v>
      </c>
    </row>
    <row r="107" spans="2:11" s="2" customFormat="1" ht="41.25" customHeight="1" x14ac:dyDescent="0.25">
      <c r="B107" s="57"/>
      <c r="C107" s="65"/>
      <c r="D107" s="65"/>
      <c r="E107" s="64"/>
      <c r="F107" s="63" t="s">
        <v>99</v>
      </c>
      <c r="G107" s="62"/>
      <c r="H107" s="61"/>
      <c r="I107" s="60"/>
      <c r="J107" s="59"/>
      <c r="K107" s="58"/>
    </row>
    <row r="108" spans="2:11" s="2" customFormat="1" ht="16.5" customHeight="1" x14ac:dyDescent="0.25">
      <c r="B108" s="57"/>
      <c r="C108" s="56">
        <v>9</v>
      </c>
      <c r="D108" s="56" t="s">
        <v>78</v>
      </c>
      <c r="E108" s="55" t="s">
        <v>98</v>
      </c>
      <c r="F108" s="54" t="s">
        <v>97</v>
      </c>
      <c r="G108" s="53" t="s">
        <v>75</v>
      </c>
      <c r="H108" s="52">
        <v>1</v>
      </c>
      <c r="I108" s="51">
        <v>0</v>
      </c>
      <c r="J108" s="50">
        <f>ROUND(I108*H108,2)</f>
        <v>0</v>
      </c>
      <c r="K108" s="49" t="s">
        <v>74</v>
      </c>
    </row>
    <row r="109" spans="2:11" s="2" customFormat="1" ht="64.5" customHeight="1" x14ac:dyDescent="0.25">
      <c r="B109" s="57"/>
      <c r="C109" s="65"/>
      <c r="D109" s="65"/>
      <c r="E109" s="64"/>
      <c r="F109" s="63" t="s">
        <v>96</v>
      </c>
      <c r="G109" s="62"/>
      <c r="H109" s="61"/>
      <c r="I109" s="60"/>
      <c r="J109" s="59"/>
      <c r="K109" s="58"/>
    </row>
    <row r="110" spans="2:11" s="2" customFormat="1" ht="16.5" customHeight="1" x14ac:dyDescent="0.25">
      <c r="B110" s="57"/>
      <c r="C110" s="56">
        <v>10</v>
      </c>
      <c r="D110" s="56" t="s">
        <v>78</v>
      </c>
      <c r="E110" s="55" t="s">
        <v>95</v>
      </c>
      <c r="F110" s="54" t="s">
        <v>94</v>
      </c>
      <c r="G110" s="53" t="s">
        <v>75</v>
      </c>
      <c r="H110" s="52">
        <v>1</v>
      </c>
      <c r="I110" s="51">
        <v>0</v>
      </c>
      <c r="J110" s="50">
        <f>ROUND(I110*H110,2)</f>
        <v>0</v>
      </c>
      <c r="K110" s="49" t="s">
        <v>74</v>
      </c>
    </row>
    <row r="111" spans="2:11" s="2" customFormat="1" ht="49.5" customHeight="1" x14ac:dyDescent="0.25">
      <c r="B111" s="57"/>
      <c r="C111" s="65"/>
      <c r="D111" s="65"/>
      <c r="E111" s="64"/>
      <c r="F111" s="63" t="s">
        <v>93</v>
      </c>
      <c r="G111" s="62"/>
      <c r="H111" s="61"/>
      <c r="I111" s="60"/>
      <c r="J111" s="59"/>
      <c r="K111" s="58"/>
    </row>
    <row r="112" spans="2:11" s="2" customFormat="1" ht="16.5" customHeight="1" x14ac:dyDescent="0.25">
      <c r="B112" s="57"/>
      <c r="C112" s="56">
        <v>11</v>
      </c>
      <c r="D112" s="56" t="s">
        <v>78</v>
      </c>
      <c r="E112" s="55" t="s">
        <v>92</v>
      </c>
      <c r="F112" s="54" t="s">
        <v>91</v>
      </c>
      <c r="G112" s="53" t="s">
        <v>75</v>
      </c>
      <c r="H112" s="52">
        <v>1</v>
      </c>
      <c r="I112" s="51">
        <v>0</v>
      </c>
      <c r="J112" s="50">
        <f>ROUND(I112*H112,2)</f>
        <v>0</v>
      </c>
      <c r="K112" s="49" t="s">
        <v>74</v>
      </c>
    </row>
    <row r="113" spans="2:11" s="2" customFormat="1" ht="49.5" customHeight="1" x14ac:dyDescent="0.25">
      <c r="B113" s="57"/>
      <c r="C113" s="65"/>
      <c r="D113" s="65"/>
      <c r="E113" s="64"/>
      <c r="F113" s="63" t="s">
        <v>90</v>
      </c>
      <c r="G113" s="62"/>
      <c r="H113" s="61"/>
      <c r="I113" s="60"/>
      <c r="J113" s="59"/>
      <c r="K113" s="58"/>
    </row>
    <row r="114" spans="2:11" s="2" customFormat="1" ht="16.5" customHeight="1" x14ac:dyDescent="0.25">
      <c r="B114" s="57"/>
      <c r="C114" s="56">
        <v>12</v>
      </c>
      <c r="D114" s="56" t="s">
        <v>78</v>
      </c>
      <c r="E114" s="55" t="s">
        <v>89</v>
      </c>
      <c r="F114" s="54" t="s">
        <v>88</v>
      </c>
      <c r="G114" s="53" t="s">
        <v>75</v>
      </c>
      <c r="H114" s="52">
        <v>1</v>
      </c>
      <c r="I114" s="51">
        <v>0</v>
      </c>
      <c r="J114" s="50">
        <f>ROUND(I114*H114,2)</f>
        <v>0</v>
      </c>
      <c r="K114" s="49" t="s">
        <v>74</v>
      </c>
    </row>
    <row r="115" spans="2:11" s="2" customFormat="1" ht="26.25" customHeight="1" x14ac:dyDescent="0.25">
      <c r="B115" s="57"/>
      <c r="C115" s="65"/>
      <c r="D115" s="65"/>
      <c r="E115" s="64"/>
      <c r="F115" s="63" t="s">
        <v>87</v>
      </c>
      <c r="G115" s="62"/>
      <c r="H115" s="61"/>
      <c r="I115" s="60"/>
      <c r="J115" s="59"/>
      <c r="K115" s="58"/>
    </row>
    <row r="116" spans="2:11" s="2" customFormat="1" ht="16.5" customHeight="1" x14ac:dyDescent="0.25">
      <c r="B116" s="57"/>
      <c r="C116" s="56">
        <v>13</v>
      </c>
      <c r="D116" s="56" t="s">
        <v>78</v>
      </c>
      <c r="E116" s="55" t="s">
        <v>86</v>
      </c>
      <c r="F116" s="54" t="s">
        <v>85</v>
      </c>
      <c r="G116" s="53" t="s">
        <v>75</v>
      </c>
      <c r="H116" s="52">
        <v>1</v>
      </c>
      <c r="I116" s="51">
        <v>0</v>
      </c>
      <c r="J116" s="50">
        <f>ROUND(I116*H116,2)</f>
        <v>0</v>
      </c>
      <c r="K116" s="49" t="s">
        <v>74</v>
      </c>
    </row>
    <row r="117" spans="2:11" s="2" customFormat="1" ht="50.25" customHeight="1" x14ac:dyDescent="0.25">
      <c r="B117" s="57"/>
      <c r="C117" s="65"/>
      <c r="D117" s="65"/>
      <c r="E117" s="64"/>
      <c r="F117" s="63" t="s">
        <v>84</v>
      </c>
      <c r="G117" s="62"/>
      <c r="H117" s="61"/>
      <c r="I117" s="60"/>
      <c r="J117" s="59"/>
      <c r="K117" s="58"/>
    </row>
    <row r="118" spans="2:11" s="2" customFormat="1" ht="16.5" customHeight="1" x14ac:dyDescent="0.25">
      <c r="B118" s="57"/>
      <c r="C118" s="56">
        <v>14</v>
      </c>
      <c r="D118" s="56" t="s">
        <v>78</v>
      </c>
      <c r="E118" s="55" t="s">
        <v>83</v>
      </c>
      <c r="F118" s="54" t="s">
        <v>82</v>
      </c>
      <c r="G118" s="53" t="s">
        <v>75</v>
      </c>
      <c r="H118" s="52">
        <v>1</v>
      </c>
      <c r="I118" s="51">
        <v>0</v>
      </c>
      <c r="J118" s="50">
        <f>ROUND(I118*H118,2)</f>
        <v>0</v>
      </c>
      <c r="K118" s="49" t="s">
        <v>74</v>
      </c>
    </row>
    <row r="119" spans="2:11" s="2" customFormat="1" ht="125.25" customHeight="1" x14ac:dyDescent="0.25">
      <c r="B119" s="57"/>
      <c r="C119" s="65"/>
      <c r="D119" s="65"/>
      <c r="E119" s="64"/>
      <c r="F119" s="63" t="s">
        <v>81</v>
      </c>
      <c r="G119" s="62"/>
      <c r="H119" s="61"/>
      <c r="I119" s="60"/>
      <c r="J119" s="59"/>
      <c r="K119" s="58"/>
    </row>
    <row r="120" spans="2:11" s="2" customFormat="1" ht="16.5" customHeight="1" x14ac:dyDescent="0.25">
      <c r="B120" s="57"/>
      <c r="C120" s="56">
        <v>15</v>
      </c>
      <c r="D120" s="56" t="s">
        <v>78</v>
      </c>
      <c r="E120" s="55" t="s">
        <v>80</v>
      </c>
      <c r="F120" s="54" t="s">
        <v>79</v>
      </c>
      <c r="G120" s="53" t="s">
        <v>75</v>
      </c>
      <c r="H120" s="52">
        <v>1</v>
      </c>
      <c r="I120" s="51">
        <v>0</v>
      </c>
      <c r="J120" s="50">
        <f>ROUND(I120*H120,2)</f>
        <v>0</v>
      </c>
      <c r="K120" s="49" t="s">
        <v>74</v>
      </c>
    </row>
    <row r="121" spans="2:11" s="2" customFormat="1" ht="16.5" customHeight="1" x14ac:dyDescent="0.25">
      <c r="B121" s="57"/>
      <c r="C121" s="56">
        <v>16</v>
      </c>
      <c r="D121" s="56" t="s">
        <v>78</v>
      </c>
      <c r="E121" s="55" t="s">
        <v>77</v>
      </c>
      <c r="F121" s="54" t="s">
        <v>76</v>
      </c>
      <c r="G121" s="53" t="s">
        <v>75</v>
      </c>
      <c r="H121" s="52">
        <v>1</v>
      </c>
      <c r="I121" s="51">
        <v>0</v>
      </c>
      <c r="J121" s="50">
        <f>ROUND(I121*H121,2)</f>
        <v>0</v>
      </c>
      <c r="K121" s="49" t="s">
        <v>74</v>
      </c>
    </row>
    <row r="122" spans="2:11" s="2" customFormat="1" ht="6.95" customHeight="1" x14ac:dyDescent="0.25">
      <c r="B122" s="48"/>
      <c r="C122" s="47"/>
      <c r="D122" s="47"/>
      <c r="E122" s="47"/>
      <c r="F122" s="47"/>
      <c r="G122" s="47"/>
      <c r="H122" s="47"/>
      <c r="I122" s="47"/>
      <c r="J122" s="46"/>
      <c r="K122" s="3"/>
    </row>
  </sheetData>
  <autoFilter ref="C87:K92" xr:uid="{00000000-0009-0000-0000-000001000000}"/>
  <mergeCells count="8">
    <mergeCell ref="E78:H78"/>
    <mergeCell ref="E80:H80"/>
    <mergeCell ref="E7:H7"/>
    <mergeCell ref="E9:H9"/>
    <mergeCell ref="E18:H18"/>
    <mergeCell ref="E27:H27"/>
    <mergeCell ref="E50:H50"/>
    <mergeCell ref="E52:H52"/>
  </mergeCells>
  <pageMargins left="0.39374999999999999" right="0.39374999999999999" top="0.39374999999999999" bottom="0.39374999999999999" header="0" footer="0"/>
  <pageSetup paperSize="9" scale="95" fitToHeight="100" orientation="landscape" blackAndWhite="1" r:id="rId1"/>
  <headerFooter>
    <oddFooter>&amp;CStrana &amp;P z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57D72-1E2A-4F1C-A025-EE273F357F05}">
  <sheetPr>
    <pageSetUpPr fitToPage="1"/>
  </sheetPr>
  <dimension ref="B2:K100"/>
  <sheetViews>
    <sheetView showGridLines="0" workbookViewId="0">
      <selection activeCell="K30" sqref="K30:O30"/>
    </sheetView>
  </sheetViews>
  <sheetFormatPr defaultRowHeight="11.25" x14ac:dyDescent="0.2"/>
  <cols>
    <col min="1" max="1" width="7.140625" style="1" customWidth="1"/>
    <col min="2" max="2" width="1.42578125" style="1" customWidth="1"/>
    <col min="3" max="3" width="3.5703125" style="1" customWidth="1"/>
    <col min="4" max="4" width="3.7109375" style="1" customWidth="1"/>
    <col min="5" max="5" width="14.7109375" style="1" customWidth="1"/>
    <col min="6" max="6" width="86.42578125" style="1" customWidth="1"/>
    <col min="7" max="7" width="7.42578125" style="1" customWidth="1"/>
    <col min="8" max="8" width="9.5703125" style="1" customWidth="1"/>
    <col min="9" max="9" width="12.140625" style="1" customWidth="1"/>
    <col min="10" max="10" width="20.140625" style="1" customWidth="1"/>
    <col min="11" max="11" width="13.28515625" style="1" hidden="1" customWidth="1"/>
    <col min="12" max="16384" width="9.140625" style="1"/>
  </cols>
  <sheetData>
    <row r="2" spans="2:11" ht="36.950000000000003" customHeight="1" x14ac:dyDescent="0.2"/>
    <row r="3" spans="2:11" ht="6.95" customHeight="1" x14ac:dyDescent="0.2">
      <c r="B3" s="126"/>
      <c r="C3" s="125"/>
      <c r="D3" s="125"/>
      <c r="E3" s="125"/>
      <c r="F3" s="125"/>
      <c r="G3" s="125"/>
      <c r="H3" s="125"/>
      <c r="I3" s="125"/>
      <c r="J3" s="124"/>
      <c r="K3" s="44"/>
    </row>
    <row r="4" spans="2:11" ht="24.95" customHeight="1" x14ac:dyDescent="0.2">
      <c r="B4" s="123"/>
      <c r="D4" s="26" t="s">
        <v>147</v>
      </c>
      <c r="J4" s="122"/>
    </row>
    <row r="5" spans="2:11" ht="6.95" customHeight="1" x14ac:dyDescent="0.2">
      <c r="B5" s="123"/>
      <c r="J5" s="122"/>
    </row>
    <row r="6" spans="2:11" ht="12" customHeight="1" x14ac:dyDescent="0.2">
      <c r="B6" s="123"/>
      <c r="D6" s="21" t="s">
        <v>48</v>
      </c>
      <c r="J6" s="122"/>
    </row>
    <row r="7" spans="2:11" ht="16.5" customHeight="1" x14ac:dyDescent="0.2">
      <c r="B7" s="123"/>
      <c r="E7" s="284" t="str">
        <f>'Rekapitulace stavby'!J5</f>
        <v>PP-SAKO Brno, a.s. - SSO Jedovnická 4</v>
      </c>
      <c r="F7" s="285"/>
      <c r="G7" s="285"/>
      <c r="H7" s="285"/>
      <c r="J7" s="122"/>
    </row>
    <row r="8" spans="2:11" s="2" customFormat="1" ht="12" customHeight="1" x14ac:dyDescent="0.25">
      <c r="B8" s="74"/>
      <c r="D8" s="21" t="s">
        <v>137</v>
      </c>
      <c r="J8" s="81"/>
    </row>
    <row r="9" spans="2:11" s="2" customFormat="1" ht="36.950000000000003" customHeight="1" x14ac:dyDescent="0.25">
      <c r="B9" s="74"/>
      <c r="E9" s="278" t="s">
        <v>1930</v>
      </c>
      <c r="F9" s="271"/>
      <c r="G9" s="271"/>
      <c r="H9" s="271"/>
      <c r="J9" s="81"/>
    </row>
    <row r="10" spans="2:11" s="2" customFormat="1" x14ac:dyDescent="0.25">
      <c r="B10" s="74"/>
      <c r="J10" s="81"/>
    </row>
    <row r="11" spans="2:11" s="2" customFormat="1" ht="12" customHeight="1" x14ac:dyDescent="0.25">
      <c r="B11" s="74"/>
      <c r="D11" s="21" t="s">
        <v>71</v>
      </c>
      <c r="F11" s="40" t="s">
        <v>35</v>
      </c>
      <c r="I11" s="21" t="s">
        <v>70</v>
      </c>
      <c r="J11" s="121" t="s">
        <v>35</v>
      </c>
    </row>
    <row r="12" spans="2:11" s="2" customFormat="1" ht="12" customHeight="1" x14ac:dyDescent="0.25">
      <c r="B12" s="74"/>
      <c r="D12" s="21" t="s">
        <v>47</v>
      </c>
      <c r="F12" s="40" t="s">
        <v>68</v>
      </c>
      <c r="I12" s="21" t="s">
        <v>46</v>
      </c>
      <c r="J12" s="83">
        <f>'Rekapitulace stavby'!AM7</f>
        <v>43787</v>
      </c>
    </row>
    <row r="13" spans="2:11" s="2" customFormat="1" ht="10.9" customHeight="1" x14ac:dyDescent="0.25">
      <c r="B13" s="74"/>
      <c r="J13" s="81"/>
    </row>
    <row r="14" spans="2:11" s="2" customFormat="1" ht="12" customHeight="1" x14ac:dyDescent="0.25">
      <c r="B14" s="74"/>
      <c r="D14" s="21" t="s">
        <v>45</v>
      </c>
      <c r="I14" s="21" t="s">
        <v>69</v>
      </c>
      <c r="J14" s="121" t="str">
        <f>IF('Rekapitulace stavby'!AM9="","",'Rekapitulace stavby'!AM9)</f>
        <v/>
      </c>
    </row>
    <row r="15" spans="2:11" s="2" customFormat="1" ht="18" customHeight="1" x14ac:dyDescent="0.25">
      <c r="B15" s="74"/>
      <c r="E15" s="40" t="str">
        <f>IF('Rekapitulace stavby'!D10="","",'Rekapitulace stavby'!D10)</f>
        <v xml:space="preserve"> </v>
      </c>
      <c r="I15" s="21" t="s">
        <v>67</v>
      </c>
      <c r="J15" s="121" t="str">
        <f>IF('Rekapitulace stavby'!AM10="","",'Rekapitulace stavby'!AM10)</f>
        <v/>
      </c>
    </row>
    <row r="16" spans="2:11" s="2" customFormat="1" ht="6.95" customHeight="1" x14ac:dyDescent="0.25">
      <c r="B16" s="74"/>
      <c r="J16" s="81"/>
    </row>
    <row r="17" spans="2:11" s="2" customFormat="1" ht="12" customHeight="1" x14ac:dyDescent="0.25">
      <c r="B17" s="74"/>
      <c r="D17" s="21" t="s">
        <v>43</v>
      </c>
      <c r="I17" s="21" t="s">
        <v>69</v>
      </c>
      <c r="J17" s="121" t="str">
        <f>'Rekapitulace stavby'!AM12</f>
        <v/>
      </c>
    </row>
    <row r="18" spans="2:11" s="2" customFormat="1" ht="18" customHeight="1" x14ac:dyDescent="0.25">
      <c r="B18" s="74"/>
      <c r="E18" s="253" t="str">
        <f>'Rekapitulace stavby'!D13</f>
        <v xml:space="preserve"> </v>
      </c>
      <c r="F18" s="253"/>
      <c r="G18" s="253"/>
      <c r="H18" s="253"/>
      <c r="I18" s="21" t="s">
        <v>67</v>
      </c>
      <c r="J18" s="121" t="str">
        <f>'Rekapitulace stavby'!AM13</f>
        <v/>
      </c>
    </row>
    <row r="19" spans="2:11" s="2" customFormat="1" ht="6.95" customHeight="1" x14ac:dyDescent="0.25">
      <c r="B19" s="74"/>
      <c r="J19" s="81"/>
    </row>
    <row r="20" spans="2:11" s="2" customFormat="1" ht="12" customHeight="1" x14ac:dyDescent="0.25">
      <c r="B20" s="74"/>
      <c r="D20" s="21" t="s">
        <v>44</v>
      </c>
      <c r="I20" s="21" t="s">
        <v>69</v>
      </c>
      <c r="J20" s="121" t="str">
        <f>IF('Rekapitulace stavby'!AM15="","",'Rekapitulace stavby'!AM15)</f>
        <v/>
      </c>
    </row>
    <row r="21" spans="2:11" s="2" customFormat="1" ht="18" customHeight="1" x14ac:dyDescent="0.25">
      <c r="B21" s="74"/>
      <c r="E21" s="40" t="str">
        <f>IF('Rekapitulace stavby'!D16="","",'Rekapitulace stavby'!D16)</f>
        <v xml:space="preserve"> </v>
      </c>
      <c r="I21" s="21" t="s">
        <v>67</v>
      </c>
      <c r="J21" s="121" t="str">
        <f>IF('Rekapitulace stavby'!AM16="","",'Rekapitulace stavby'!AM16)</f>
        <v/>
      </c>
    </row>
    <row r="22" spans="2:11" s="2" customFormat="1" ht="6.95" customHeight="1" x14ac:dyDescent="0.25">
      <c r="B22" s="74"/>
      <c r="J22" s="81"/>
    </row>
    <row r="23" spans="2:11" s="2" customFormat="1" ht="12" customHeight="1" x14ac:dyDescent="0.25">
      <c r="B23" s="74"/>
      <c r="D23" s="21" t="s">
        <v>42</v>
      </c>
      <c r="I23" s="21" t="s">
        <v>69</v>
      </c>
      <c r="J23" s="121" t="str">
        <f>IF('Rekapitulace stavby'!AM18="","",'Rekapitulace stavby'!AM18)</f>
        <v/>
      </c>
    </row>
    <row r="24" spans="2:11" s="2" customFormat="1" ht="18" customHeight="1" x14ac:dyDescent="0.25">
      <c r="B24" s="74"/>
      <c r="E24" s="40" t="str">
        <f>IF('Rekapitulace stavby'!D19="","",'Rekapitulace stavby'!D19)</f>
        <v xml:space="preserve"> </v>
      </c>
      <c r="I24" s="21" t="s">
        <v>67</v>
      </c>
      <c r="J24" s="121" t="str">
        <f>IF('Rekapitulace stavby'!AM19="","",'Rekapitulace stavby'!AM19)</f>
        <v/>
      </c>
    </row>
    <row r="25" spans="2:11" s="2" customFormat="1" ht="6.95" customHeight="1" x14ac:dyDescent="0.25">
      <c r="B25" s="74"/>
      <c r="J25" s="81"/>
    </row>
    <row r="26" spans="2:11" s="2" customFormat="1" ht="12" customHeight="1" x14ac:dyDescent="0.25">
      <c r="B26" s="74"/>
      <c r="D26" s="21" t="s">
        <v>66</v>
      </c>
      <c r="J26" s="81"/>
    </row>
    <row r="27" spans="2:11" s="118" customFormat="1" ht="16.5" customHeight="1" x14ac:dyDescent="0.25">
      <c r="B27" s="120"/>
      <c r="E27" s="262" t="s">
        <v>35</v>
      </c>
      <c r="F27" s="262"/>
      <c r="G27" s="262"/>
      <c r="H27" s="262"/>
      <c r="J27" s="119"/>
    </row>
    <row r="28" spans="2:11" s="2" customFormat="1" ht="6.95" customHeight="1" x14ac:dyDescent="0.25">
      <c r="B28" s="74"/>
      <c r="J28" s="81"/>
    </row>
    <row r="29" spans="2:11" s="2" customFormat="1" ht="6.95" customHeight="1" x14ac:dyDescent="0.25">
      <c r="B29" s="74"/>
      <c r="D29" s="113"/>
      <c r="E29" s="113"/>
      <c r="F29" s="113"/>
      <c r="G29" s="113"/>
      <c r="H29" s="113"/>
      <c r="I29" s="113"/>
      <c r="J29" s="114"/>
      <c r="K29" s="113"/>
    </row>
    <row r="30" spans="2:11" s="2" customFormat="1" ht="14.45" customHeight="1" x14ac:dyDescent="0.25">
      <c r="B30" s="74"/>
      <c r="D30" s="117" t="s">
        <v>145</v>
      </c>
      <c r="J30" s="116">
        <f>J61</f>
        <v>0</v>
      </c>
    </row>
    <row r="31" spans="2:11" s="2" customFormat="1" ht="14.45" customHeight="1" x14ac:dyDescent="0.25">
      <c r="B31" s="74"/>
      <c r="D31" s="37" t="s">
        <v>108</v>
      </c>
      <c r="J31" s="116">
        <f>J68</f>
        <v>0</v>
      </c>
    </row>
    <row r="32" spans="2:11" s="2" customFormat="1" ht="25.35" customHeight="1" x14ac:dyDescent="0.25">
      <c r="B32" s="74"/>
      <c r="D32" s="115" t="s">
        <v>63</v>
      </c>
      <c r="J32" s="100">
        <f>ROUND(J30 + J31, 2)</f>
        <v>0</v>
      </c>
    </row>
    <row r="33" spans="2:11" s="2" customFormat="1" ht="6.95" customHeight="1" x14ac:dyDescent="0.25">
      <c r="B33" s="74"/>
      <c r="D33" s="113"/>
      <c r="E33" s="113"/>
      <c r="F33" s="113"/>
      <c r="G33" s="113"/>
      <c r="H33" s="113"/>
      <c r="I33" s="113"/>
      <c r="J33" s="114"/>
      <c r="K33" s="113"/>
    </row>
    <row r="34" spans="2:11" s="2" customFormat="1" ht="14.45" customHeight="1" x14ac:dyDescent="0.25">
      <c r="B34" s="74"/>
      <c r="F34" s="112" t="s">
        <v>61</v>
      </c>
      <c r="I34" s="112" t="s">
        <v>62</v>
      </c>
      <c r="J34" s="111" t="s">
        <v>60</v>
      </c>
    </row>
    <row r="35" spans="2:11" s="2" customFormat="1" ht="14.45" customHeight="1" x14ac:dyDescent="0.25">
      <c r="B35" s="74"/>
      <c r="D35" s="21" t="s">
        <v>59</v>
      </c>
      <c r="E35" s="21" t="s">
        <v>58</v>
      </c>
      <c r="F35" s="110">
        <f>J32</f>
        <v>0</v>
      </c>
      <c r="I35" s="109">
        <v>0.21</v>
      </c>
      <c r="J35" s="108">
        <f>I35*F35</f>
        <v>0</v>
      </c>
    </row>
    <row r="36" spans="2:11" s="2" customFormat="1" ht="14.45" customHeight="1" x14ac:dyDescent="0.25">
      <c r="B36" s="74"/>
      <c r="E36" s="21" t="s">
        <v>57</v>
      </c>
      <c r="F36" s="110">
        <v>0</v>
      </c>
      <c r="I36" s="109">
        <v>0.15</v>
      </c>
      <c r="J36" s="108">
        <v>0</v>
      </c>
    </row>
    <row r="37" spans="2:11" s="2" customFormat="1" ht="14.45" hidden="1" customHeight="1" x14ac:dyDescent="0.25">
      <c r="B37" s="74"/>
      <c r="E37" s="21" t="s">
        <v>56</v>
      </c>
      <c r="F37" s="110" t="e">
        <f>ROUND((SUM(#REF!) + SUM(#REF!)),  2)</f>
        <v>#REF!</v>
      </c>
      <c r="I37" s="109">
        <v>0.21</v>
      </c>
      <c r="J37" s="108">
        <f>0</f>
        <v>0</v>
      </c>
    </row>
    <row r="38" spans="2:11" s="2" customFormat="1" ht="14.45" hidden="1" customHeight="1" x14ac:dyDescent="0.25">
      <c r="B38" s="74"/>
      <c r="E38" s="21" t="s">
        <v>55</v>
      </c>
      <c r="F38" s="110" t="e">
        <f>ROUND((SUM(#REF!) + SUM(#REF!)),  2)</f>
        <v>#REF!</v>
      </c>
      <c r="I38" s="109">
        <v>0.15</v>
      </c>
      <c r="J38" s="108">
        <f>0</f>
        <v>0</v>
      </c>
    </row>
    <row r="39" spans="2:11" s="2" customFormat="1" ht="14.45" hidden="1" customHeight="1" x14ac:dyDescent="0.25">
      <c r="B39" s="74"/>
      <c r="E39" s="21" t="s">
        <v>54</v>
      </c>
      <c r="F39" s="110" t="e">
        <f>ROUND((SUM(#REF!) + SUM(#REF!)),  2)</f>
        <v>#REF!</v>
      </c>
      <c r="I39" s="109">
        <v>0</v>
      </c>
      <c r="J39" s="108">
        <f>0</f>
        <v>0</v>
      </c>
    </row>
    <row r="40" spans="2:11" s="2" customFormat="1" ht="6.95" customHeight="1" x14ac:dyDescent="0.25">
      <c r="B40" s="74"/>
      <c r="J40" s="81"/>
    </row>
    <row r="41" spans="2:11" s="2" customFormat="1" ht="25.35" customHeight="1" x14ac:dyDescent="0.25">
      <c r="B41" s="74"/>
      <c r="C41" s="5"/>
      <c r="D41" s="107" t="s">
        <v>53</v>
      </c>
      <c r="E41" s="20"/>
      <c r="F41" s="20"/>
      <c r="G41" s="106" t="s">
        <v>52</v>
      </c>
      <c r="H41" s="105" t="s">
        <v>51</v>
      </c>
      <c r="I41" s="20"/>
      <c r="J41" s="104">
        <f>SUM(J32:J39)</f>
        <v>0</v>
      </c>
      <c r="K41" s="103"/>
    </row>
    <row r="42" spans="2:11" s="2" customFormat="1" ht="14.45" customHeight="1" x14ac:dyDescent="0.25">
      <c r="B42" s="48"/>
      <c r="C42" s="47"/>
      <c r="D42" s="47"/>
      <c r="E42" s="47"/>
      <c r="F42" s="47"/>
      <c r="G42" s="47"/>
      <c r="H42" s="47"/>
      <c r="I42" s="47"/>
      <c r="J42" s="46"/>
      <c r="K42" s="3"/>
    </row>
    <row r="46" spans="2:11" s="2" customFormat="1" ht="6.95" customHeight="1" x14ac:dyDescent="0.25">
      <c r="B46" s="86"/>
      <c r="C46" s="85"/>
      <c r="D46" s="85"/>
      <c r="E46" s="85"/>
      <c r="F46" s="85"/>
      <c r="G46" s="85"/>
      <c r="H46" s="85"/>
      <c r="I46" s="85"/>
      <c r="J46" s="84"/>
      <c r="K46" s="27"/>
    </row>
    <row r="47" spans="2:11" s="2" customFormat="1" ht="24.95" customHeight="1" x14ac:dyDescent="0.25">
      <c r="B47" s="74"/>
      <c r="C47" s="26" t="s">
        <v>144</v>
      </c>
      <c r="J47" s="81"/>
    </row>
    <row r="48" spans="2:11" s="2" customFormat="1" ht="6.95" customHeight="1" x14ac:dyDescent="0.25">
      <c r="B48" s="74"/>
      <c r="J48" s="81"/>
    </row>
    <row r="49" spans="2:11" s="2" customFormat="1" ht="12" customHeight="1" x14ac:dyDescent="0.25">
      <c r="B49" s="74"/>
      <c r="C49" s="21" t="s">
        <v>48</v>
      </c>
      <c r="J49" s="81"/>
    </row>
    <row r="50" spans="2:11" s="2" customFormat="1" ht="16.5" customHeight="1" x14ac:dyDescent="0.25">
      <c r="B50" s="74"/>
      <c r="E50" s="284" t="str">
        <f>E7</f>
        <v>PP-SAKO Brno, a.s. - SSO Jedovnická 4</v>
      </c>
      <c r="F50" s="285"/>
      <c r="G50" s="285"/>
      <c r="H50" s="285"/>
      <c r="J50" s="81"/>
    </row>
    <row r="51" spans="2:11" s="2" customFormat="1" ht="12" customHeight="1" x14ac:dyDescent="0.25">
      <c r="B51" s="74"/>
      <c r="C51" s="21" t="s">
        <v>137</v>
      </c>
      <c r="J51" s="81"/>
    </row>
    <row r="52" spans="2:11" s="2" customFormat="1" ht="16.5" customHeight="1" x14ac:dyDescent="0.25">
      <c r="B52" s="74"/>
      <c r="E52" s="278" t="str">
        <f>E9</f>
        <v>SO 011 - Skladovací kontejnery</v>
      </c>
      <c r="F52" s="271"/>
      <c r="G52" s="271"/>
      <c r="H52" s="271"/>
      <c r="J52" s="81"/>
    </row>
    <row r="53" spans="2:11" s="2" customFormat="1" ht="6.95" customHeight="1" x14ac:dyDescent="0.25">
      <c r="B53" s="74"/>
      <c r="J53" s="81"/>
    </row>
    <row r="54" spans="2:11" s="2" customFormat="1" ht="12" customHeight="1" x14ac:dyDescent="0.25">
      <c r="B54" s="74"/>
      <c r="C54" s="21" t="s">
        <v>47</v>
      </c>
      <c r="F54" s="40" t="str">
        <f>F12</f>
        <v xml:space="preserve"> </v>
      </c>
      <c r="I54" s="21" t="s">
        <v>46</v>
      </c>
      <c r="J54" s="83">
        <f>IF(J12="","",J12)</f>
        <v>43787</v>
      </c>
    </row>
    <row r="55" spans="2:11" s="2" customFormat="1" ht="6.95" customHeight="1" x14ac:dyDescent="0.25">
      <c r="B55" s="74"/>
      <c r="J55" s="81"/>
    </row>
    <row r="56" spans="2:11" s="2" customFormat="1" ht="13.7" customHeight="1" x14ac:dyDescent="0.25">
      <c r="B56" s="74"/>
      <c r="C56" s="21" t="s">
        <v>45</v>
      </c>
      <c r="F56" s="40" t="str">
        <f>E15</f>
        <v xml:space="preserve"> </v>
      </c>
      <c r="I56" s="21" t="s">
        <v>44</v>
      </c>
      <c r="J56" s="82" t="str">
        <f>E21</f>
        <v xml:space="preserve"> </v>
      </c>
    </row>
    <row r="57" spans="2:11" s="2" customFormat="1" ht="13.7" customHeight="1" x14ac:dyDescent="0.25">
      <c r="B57" s="74"/>
      <c r="C57" s="21" t="s">
        <v>43</v>
      </c>
      <c r="F57" s="40" t="str">
        <f>IF(E18="","",E18)</f>
        <v xml:space="preserve"> </v>
      </c>
      <c r="I57" s="21" t="s">
        <v>42</v>
      </c>
      <c r="J57" s="82" t="str">
        <f>E24</f>
        <v xml:space="preserve"> </v>
      </c>
    </row>
    <row r="58" spans="2:11" s="2" customFormat="1" ht="10.35" customHeight="1" x14ac:dyDescent="0.25">
      <c r="B58" s="74"/>
      <c r="J58" s="81"/>
    </row>
    <row r="59" spans="2:11" s="2" customFormat="1" ht="29.25" customHeight="1" x14ac:dyDescent="0.25">
      <c r="B59" s="74"/>
      <c r="C59" s="102" t="s">
        <v>143</v>
      </c>
      <c r="D59" s="5"/>
      <c r="E59" s="5"/>
      <c r="F59" s="5"/>
      <c r="G59" s="5"/>
      <c r="H59" s="5"/>
      <c r="I59" s="5"/>
      <c r="J59" s="101" t="s">
        <v>132</v>
      </c>
      <c r="K59" s="5"/>
    </row>
    <row r="60" spans="2:11" s="2" customFormat="1" ht="10.35" customHeight="1" x14ac:dyDescent="0.25">
      <c r="B60" s="74"/>
      <c r="J60" s="81"/>
    </row>
    <row r="61" spans="2:11" s="2" customFormat="1" ht="22.9" customHeight="1" x14ac:dyDescent="0.25">
      <c r="B61" s="74"/>
      <c r="C61" s="89" t="s">
        <v>142</v>
      </c>
      <c r="J61" s="100">
        <f>J62</f>
        <v>0</v>
      </c>
    </row>
    <row r="62" spans="2:11" s="95" customFormat="1" ht="24.95" customHeight="1" x14ac:dyDescent="0.25">
      <c r="B62" s="99"/>
      <c r="D62" s="98" t="s">
        <v>141</v>
      </c>
      <c r="E62" s="97"/>
      <c r="F62" s="97"/>
      <c r="G62" s="97"/>
      <c r="H62" s="97"/>
      <c r="I62" s="97"/>
      <c r="J62" s="96">
        <f>J63+J64+J65</f>
        <v>0</v>
      </c>
    </row>
    <row r="63" spans="2:11" s="90" customFormat="1" ht="19.899999999999999" customHeight="1" x14ac:dyDescent="0.25">
      <c r="B63" s="94"/>
      <c r="D63" s="93" t="s">
        <v>1596</v>
      </c>
      <c r="E63" s="92"/>
      <c r="F63" s="92"/>
      <c r="G63" s="92"/>
      <c r="H63" s="92"/>
      <c r="I63" s="92"/>
      <c r="J63" s="91">
        <f>J91</f>
        <v>0</v>
      </c>
    </row>
    <row r="64" spans="2:11" s="90" customFormat="1" ht="19.899999999999999" customHeight="1" x14ac:dyDescent="0.25">
      <c r="B64" s="94"/>
      <c r="D64" s="93" t="s">
        <v>1929</v>
      </c>
      <c r="E64" s="92"/>
      <c r="F64" s="92"/>
      <c r="G64" s="92"/>
      <c r="H64" s="92"/>
      <c r="I64" s="92"/>
      <c r="J64" s="91">
        <f>J93</f>
        <v>0</v>
      </c>
    </row>
    <row r="65" spans="2:11" s="90" customFormat="1" ht="19.899999999999999" customHeight="1" x14ac:dyDescent="0.25">
      <c r="B65" s="94"/>
      <c r="D65" s="93" t="s">
        <v>156</v>
      </c>
      <c r="E65" s="92"/>
      <c r="F65" s="92"/>
      <c r="G65" s="92"/>
      <c r="H65" s="92"/>
      <c r="I65" s="92"/>
      <c r="J65" s="91">
        <f>J95</f>
        <v>0</v>
      </c>
    </row>
    <row r="66" spans="2:11" s="2" customFormat="1" ht="21.75" customHeight="1" x14ac:dyDescent="0.25">
      <c r="B66" s="74"/>
      <c r="J66" s="81"/>
    </row>
    <row r="67" spans="2:11" s="2" customFormat="1" ht="6.95" customHeight="1" x14ac:dyDescent="0.25">
      <c r="B67" s="74"/>
      <c r="J67" s="81"/>
    </row>
    <row r="68" spans="2:11" s="2" customFormat="1" ht="29.25" customHeight="1" x14ac:dyDescent="0.25">
      <c r="B68" s="74"/>
      <c r="C68" s="89" t="s">
        <v>139</v>
      </c>
      <c r="J68" s="88">
        <v>0</v>
      </c>
    </row>
    <row r="69" spans="2:11" s="2" customFormat="1" ht="18" customHeight="1" x14ac:dyDescent="0.25">
      <c r="B69" s="74"/>
      <c r="J69" s="81"/>
    </row>
    <row r="70" spans="2:11" s="2" customFormat="1" ht="29.25" customHeight="1" x14ac:dyDescent="0.25">
      <c r="B70" s="74"/>
      <c r="C70" s="6" t="s">
        <v>0</v>
      </c>
      <c r="D70" s="5"/>
      <c r="E70" s="5"/>
      <c r="F70" s="5"/>
      <c r="G70" s="5"/>
      <c r="H70" s="5"/>
      <c r="I70" s="5"/>
      <c r="J70" s="87">
        <f>ROUND(J61+J68,2)</f>
        <v>0</v>
      </c>
      <c r="K70" s="5"/>
    </row>
    <row r="71" spans="2:11" s="2" customFormat="1" ht="6.95" customHeight="1" x14ac:dyDescent="0.25">
      <c r="B71" s="48"/>
      <c r="C71" s="47"/>
      <c r="D71" s="47"/>
      <c r="E71" s="47"/>
      <c r="F71" s="47"/>
      <c r="G71" s="47"/>
      <c r="H71" s="47"/>
      <c r="I71" s="47"/>
      <c r="J71" s="46"/>
      <c r="K71" s="3"/>
    </row>
    <row r="75" spans="2:11" s="2" customFormat="1" ht="6.95" customHeight="1" x14ac:dyDescent="0.25">
      <c r="B75" s="86"/>
      <c r="C75" s="85"/>
      <c r="D75" s="85"/>
      <c r="E75" s="85"/>
      <c r="F75" s="85"/>
      <c r="G75" s="85"/>
      <c r="H75" s="85"/>
      <c r="I75" s="85"/>
      <c r="J75" s="84"/>
      <c r="K75" s="27"/>
    </row>
    <row r="76" spans="2:11" s="2" customFormat="1" ht="24.95" customHeight="1" x14ac:dyDescent="0.25">
      <c r="B76" s="74"/>
      <c r="C76" s="26" t="s">
        <v>138</v>
      </c>
      <c r="J76" s="81"/>
    </row>
    <row r="77" spans="2:11" s="2" customFormat="1" ht="6.95" customHeight="1" x14ac:dyDescent="0.25">
      <c r="B77" s="74"/>
      <c r="J77" s="81"/>
    </row>
    <row r="78" spans="2:11" s="2" customFormat="1" ht="12" customHeight="1" x14ac:dyDescent="0.25">
      <c r="B78" s="74"/>
      <c r="C78" s="21" t="s">
        <v>48</v>
      </c>
      <c r="J78" s="81"/>
    </row>
    <row r="79" spans="2:11" s="2" customFormat="1" ht="16.5" customHeight="1" x14ac:dyDescent="0.25">
      <c r="B79" s="74"/>
      <c r="E79" s="284" t="str">
        <f>E7</f>
        <v>PP-SAKO Brno, a.s. - SSO Jedovnická 4</v>
      </c>
      <c r="F79" s="285"/>
      <c r="G79" s="285"/>
      <c r="H79" s="285"/>
      <c r="J79" s="81"/>
    </row>
    <row r="80" spans="2:11" s="2" customFormat="1" ht="12" customHeight="1" x14ac:dyDescent="0.25">
      <c r="B80" s="74"/>
      <c r="C80" s="21" t="s">
        <v>137</v>
      </c>
      <c r="J80" s="81"/>
    </row>
    <row r="81" spans="2:11" s="2" customFormat="1" ht="16.5" customHeight="1" x14ac:dyDescent="0.25">
      <c r="B81" s="74"/>
      <c r="E81" s="278" t="str">
        <f>E9</f>
        <v>SO 011 - Skladovací kontejnery</v>
      </c>
      <c r="F81" s="271"/>
      <c r="G81" s="271"/>
      <c r="H81" s="271"/>
      <c r="J81" s="81"/>
    </row>
    <row r="82" spans="2:11" s="2" customFormat="1" ht="6.95" customHeight="1" x14ac:dyDescent="0.25">
      <c r="B82" s="74"/>
      <c r="J82" s="81"/>
    </row>
    <row r="83" spans="2:11" s="2" customFormat="1" ht="12" customHeight="1" x14ac:dyDescent="0.25">
      <c r="B83" s="74"/>
      <c r="C83" s="21" t="s">
        <v>47</v>
      </c>
      <c r="F83" s="40" t="str">
        <f>F12</f>
        <v xml:space="preserve"> </v>
      </c>
      <c r="I83" s="21" t="s">
        <v>46</v>
      </c>
      <c r="J83" s="83">
        <f>IF(J12="","",J12)</f>
        <v>43787</v>
      </c>
    </row>
    <row r="84" spans="2:11" s="2" customFormat="1" ht="6.95" customHeight="1" x14ac:dyDescent="0.25">
      <c r="B84" s="74"/>
      <c r="J84" s="81"/>
    </row>
    <row r="85" spans="2:11" s="2" customFormat="1" ht="13.7" customHeight="1" x14ac:dyDescent="0.25">
      <c r="B85" s="74"/>
      <c r="C85" s="21" t="s">
        <v>45</v>
      </c>
      <c r="F85" s="40" t="str">
        <f>E15</f>
        <v xml:space="preserve"> </v>
      </c>
      <c r="I85" s="21" t="s">
        <v>44</v>
      </c>
      <c r="J85" s="82" t="str">
        <f>E21</f>
        <v xml:space="preserve"> </v>
      </c>
    </row>
    <row r="86" spans="2:11" s="2" customFormat="1" ht="13.7" customHeight="1" x14ac:dyDescent="0.25">
      <c r="B86" s="74"/>
      <c r="C86" s="21" t="s">
        <v>43</v>
      </c>
      <c r="F86" s="40" t="str">
        <f>IF(E18="","",E18)</f>
        <v xml:space="preserve"> </v>
      </c>
      <c r="I86" s="21" t="s">
        <v>42</v>
      </c>
      <c r="J86" s="82" t="str">
        <f>E24</f>
        <v xml:space="preserve"> </v>
      </c>
    </row>
    <row r="87" spans="2:11" s="2" customFormat="1" ht="10.35" customHeight="1" x14ac:dyDescent="0.25">
      <c r="B87" s="74"/>
      <c r="J87" s="81"/>
    </row>
    <row r="88" spans="2:11" s="75" customFormat="1" ht="29.25" customHeight="1" x14ac:dyDescent="0.25">
      <c r="B88" s="80"/>
      <c r="C88" s="79" t="s">
        <v>136</v>
      </c>
      <c r="D88" s="78" t="s">
        <v>37</v>
      </c>
      <c r="E88" s="78" t="s">
        <v>41</v>
      </c>
      <c r="F88" s="78" t="s">
        <v>40</v>
      </c>
      <c r="G88" s="78" t="s">
        <v>135</v>
      </c>
      <c r="H88" s="78" t="s">
        <v>134</v>
      </c>
      <c r="I88" s="78" t="s">
        <v>133</v>
      </c>
      <c r="J88" s="77" t="s">
        <v>132</v>
      </c>
      <c r="K88" s="76" t="s">
        <v>131</v>
      </c>
    </row>
    <row r="89" spans="2:11" s="2" customFormat="1" ht="22.9" customHeight="1" x14ac:dyDescent="0.25">
      <c r="B89" s="74"/>
      <c r="C89" s="9" t="s">
        <v>130</v>
      </c>
      <c r="J89" s="73">
        <f>J90</f>
        <v>0</v>
      </c>
    </row>
    <row r="90" spans="2:11" s="66" customFormat="1" ht="25.9" customHeight="1" x14ac:dyDescent="0.2">
      <c r="B90" s="70"/>
      <c r="D90" s="69" t="s">
        <v>110</v>
      </c>
      <c r="E90" s="72" t="s">
        <v>129</v>
      </c>
      <c r="F90" s="72" t="s">
        <v>128</v>
      </c>
      <c r="J90" s="71">
        <f>J91+J93+J95</f>
        <v>0</v>
      </c>
    </row>
    <row r="91" spans="2:11" s="66" customFormat="1" ht="22.9" customHeight="1" x14ac:dyDescent="0.2">
      <c r="B91" s="70"/>
      <c r="D91" s="69" t="s">
        <v>110</v>
      </c>
      <c r="E91" s="68">
        <v>31</v>
      </c>
      <c r="F91" s="68" t="s">
        <v>171</v>
      </c>
      <c r="J91" s="67">
        <f>J92</f>
        <v>0</v>
      </c>
    </row>
    <row r="92" spans="2:11" s="2" customFormat="1" ht="16.5" customHeight="1" x14ac:dyDescent="0.25">
      <c r="B92" s="57"/>
      <c r="C92" s="56">
        <v>1</v>
      </c>
      <c r="D92" s="56" t="s">
        <v>78</v>
      </c>
      <c r="E92" s="55" t="s">
        <v>170</v>
      </c>
      <c r="F92" s="54" t="s">
        <v>1928</v>
      </c>
      <c r="G92" s="53" t="s">
        <v>348</v>
      </c>
      <c r="H92" s="52">
        <v>28</v>
      </c>
      <c r="I92" s="51">
        <v>0</v>
      </c>
      <c r="J92" s="50">
        <f>ROUND(I92*H92,2)</f>
        <v>0</v>
      </c>
      <c r="K92" s="49" t="s">
        <v>148</v>
      </c>
    </row>
    <row r="93" spans="2:11" s="66" customFormat="1" ht="22.9" customHeight="1" x14ac:dyDescent="0.2">
      <c r="B93" s="70"/>
      <c r="D93" s="69" t="s">
        <v>110</v>
      </c>
      <c r="E93" s="68" t="s">
        <v>1927</v>
      </c>
      <c r="F93" s="68" t="s">
        <v>1926</v>
      </c>
      <c r="J93" s="67">
        <f>J94</f>
        <v>0</v>
      </c>
    </row>
    <row r="94" spans="2:11" s="2" customFormat="1" ht="16.5" customHeight="1" x14ac:dyDescent="0.25">
      <c r="B94" s="57"/>
      <c r="C94" s="252">
        <v>2</v>
      </c>
      <c r="D94" s="252" t="s">
        <v>160</v>
      </c>
      <c r="E94" s="252" t="s">
        <v>1925</v>
      </c>
      <c r="F94" s="251" t="s">
        <v>1924</v>
      </c>
      <c r="G94" s="156" t="s">
        <v>149</v>
      </c>
      <c r="H94" s="250">
        <v>7</v>
      </c>
      <c r="I94" s="249">
        <v>0</v>
      </c>
      <c r="J94" s="248">
        <f>ROUND(I94*H94,2)</f>
        <v>0</v>
      </c>
      <c r="K94" s="247" t="s">
        <v>35</v>
      </c>
    </row>
    <row r="95" spans="2:11" s="66" customFormat="1" ht="22.9" customHeight="1" x14ac:dyDescent="0.2">
      <c r="B95" s="70"/>
      <c r="D95" s="69" t="s">
        <v>110</v>
      </c>
      <c r="E95" s="68"/>
      <c r="F95" s="68" t="s">
        <v>1923</v>
      </c>
      <c r="J95" s="67">
        <f>J96+J97+J98+J99</f>
        <v>0</v>
      </c>
    </row>
    <row r="96" spans="2:11" s="2" customFormat="1" ht="16.5" customHeight="1" x14ac:dyDescent="0.25">
      <c r="B96" s="57"/>
      <c r="C96" s="56" t="s">
        <v>1176</v>
      </c>
      <c r="D96" s="56" t="s">
        <v>78</v>
      </c>
      <c r="E96" s="55" t="s">
        <v>1922</v>
      </c>
      <c r="F96" s="54" t="s">
        <v>1921</v>
      </c>
      <c r="G96" s="53" t="s">
        <v>1615</v>
      </c>
      <c r="H96" s="52">
        <v>7</v>
      </c>
      <c r="I96" s="51">
        <v>0</v>
      </c>
      <c r="J96" s="50">
        <f>ROUND(I96*H96,2)</f>
        <v>0</v>
      </c>
      <c r="K96" s="49" t="s">
        <v>148</v>
      </c>
    </row>
    <row r="97" spans="2:11" s="2" customFormat="1" ht="16.5" customHeight="1" x14ac:dyDescent="0.25">
      <c r="B97" s="57"/>
      <c r="C97" s="56" t="s">
        <v>1160</v>
      </c>
      <c r="D97" s="56" t="s">
        <v>78</v>
      </c>
      <c r="E97" s="55" t="s">
        <v>1920</v>
      </c>
      <c r="F97" s="54" t="s">
        <v>1919</v>
      </c>
      <c r="G97" s="53" t="s">
        <v>149</v>
      </c>
      <c r="H97" s="52">
        <v>7</v>
      </c>
      <c r="I97" s="51">
        <v>0</v>
      </c>
      <c r="J97" s="50">
        <f>ROUND(I97*H97,2)</f>
        <v>0</v>
      </c>
      <c r="K97" s="49" t="s">
        <v>148</v>
      </c>
    </row>
    <row r="98" spans="2:11" s="2" customFormat="1" ht="16.5" customHeight="1" x14ac:dyDescent="0.25">
      <c r="B98" s="57"/>
      <c r="C98" s="56" t="s">
        <v>1164</v>
      </c>
      <c r="D98" s="56" t="s">
        <v>78</v>
      </c>
      <c r="E98" s="55" t="s">
        <v>151</v>
      </c>
      <c r="F98" s="54" t="s">
        <v>1918</v>
      </c>
      <c r="G98" s="53" t="s">
        <v>348</v>
      </c>
      <c r="H98" s="52">
        <v>28</v>
      </c>
      <c r="I98" s="51">
        <v>0</v>
      </c>
      <c r="J98" s="50">
        <f>ROUND(I98*H98,2)</f>
        <v>0</v>
      </c>
      <c r="K98" s="49" t="s">
        <v>148</v>
      </c>
    </row>
    <row r="99" spans="2:11" s="2" customFormat="1" ht="16.5" customHeight="1" x14ac:dyDescent="0.25">
      <c r="B99" s="57"/>
      <c r="C99" s="56" t="s">
        <v>292</v>
      </c>
      <c r="D99" s="56" t="s">
        <v>78</v>
      </c>
      <c r="E99" s="55" t="s">
        <v>1844</v>
      </c>
      <c r="F99" s="54" t="s">
        <v>1843</v>
      </c>
      <c r="G99" s="53" t="s">
        <v>164</v>
      </c>
      <c r="H99" s="52">
        <v>30.93</v>
      </c>
      <c r="I99" s="51">
        <v>0</v>
      </c>
      <c r="J99" s="50">
        <f>ROUND(I99*H99,2)</f>
        <v>0</v>
      </c>
      <c r="K99" s="49" t="s">
        <v>148</v>
      </c>
    </row>
    <row r="100" spans="2:11" s="2" customFormat="1" ht="6.95" customHeight="1" x14ac:dyDescent="0.25">
      <c r="B100" s="48"/>
      <c r="C100" s="47"/>
      <c r="D100" s="47"/>
      <c r="E100" s="47"/>
      <c r="F100" s="47"/>
      <c r="G100" s="47"/>
      <c r="H100" s="47"/>
      <c r="I100" s="47"/>
      <c r="J100" s="46"/>
      <c r="K100" s="3"/>
    </row>
  </sheetData>
  <autoFilter ref="C88:K99" xr:uid="{00000000-0009-0000-0000-000009000000}"/>
  <mergeCells count="8">
    <mergeCell ref="E52:H52"/>
    <mergeCell ref="E79:H79"/>
    <mergeCell ref="E81:H81"/>
    <mergeCell ref="E7:H7"/>
    <mergeCell ref="E9:H9"/>
    <mergeCell ref="E18:H18"/>
    <mergeCell ref="E27:H27"/>
    <mergeCell ref="E50:H50"/>
  </mergeCells>
  <pageMargins left="0.39374999999999999" right="0.39374999999999999" top="0.39374999999999999" bottom="0.39374999999999999" header="0" footer="0"/>
  <pageSetup paperSize="9" scale="95" fitToHeight="100" orientation="landscape" blackAndWhite="1" r:id="rId1"/>
  <headerFooter>
    <oddFooter>&amp;CStrana &amp;P z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026B3-F9F4-4EF1-89AA-473326B057AD}">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5BEB5-DB20-4AD2-B226-1F7B167196E7}">
  <sheetPr>
    <pageSetUpPr fitToPage="1"/>
  </sheetPr>
  <dimension ref="B2:K107"/>
  <sheetViews>
    <sheetView showGridLines="0" workbookViewId="0">
      <selection activeCell="K30" sqref="K30:O30"/>
    </sheetView>
  </sheetViews>
  <sheetFormatPr defaultRowHeight="11.25" x14ac:dyDescent="0.2"/>
  <cols>
    <col min="1" max="1" width="7.140625" style="1" customWidth="1"/>
    <col min="2" max="2" width="1.42578125" style="1" customWidth="1"/>
    <col min="3" max="3" width="3.5703125" style="1" customWidth="1"/>
    <col min="4" max="4" width="3.7109375" style="1" customWidth="1"/>
    <col min="5" max="5" width="14.7109375" style="1" customWidth="1"/>
    <col min="6" max="6" width="86.42578125" style="1" customWidth="1"/>
    <col min="7" max="7" width="7.42578125" style="1" customWidth="1"/>
    <col min="8" max="8" width="9.5703125" style="1" customWidth="1"/>
    <col min="9" max="9" width="12.140625" style="1" customWidth="1"/>
    <col min="10" max="10" width="20.140625" style="1" customWidth="1"/>
    <col min="11" max="11" width="13.28515625" style="1" hidden="1" customWidth="1"/>
    <col min="12" max="16384" width="9.140625" style="1"/>
  </cols>
  <sheetData>
    <row r="2" spans="2:11" ht="36.950000000000003" customHeight="1" x14ac:dyDescent="0.2"/>
    <row r="3" spans="2:11" ht="6.95" customHeight="1" x14ac:dyDescent="0.2">
      <c r="B3" s="126"/>
      <c r="C3" s="125"/>
      <c r="D3" s="125"/>
      <c r="E3" s="125"/>
      <c r="F3" s="125"/>
      <c r="G3" s="125"/>
      <c r="H3" s="125"/>
      <c r="I3" s="125"/>
      <c r="J3" s="124"/>
      <c r="K3" s="44"/>
    </row>
    <row r="4" spans="2:11" ht="24.95" customHeight="1" x14ac:dyDescent="0.2">
      <c r="B4" s="123"/>
      <c r="D4" s="26" t="s">
        <v>147</v>
      </c>
      <c r="J4" s="122"/>
    </row>
    <row r="5" spans="2:11" ht="6.95" customHeight="1" x14ac:dyDescent="0.2">
      <c r="B5" s="123"/>
      <c r="J5" s="122"/>
    </row>
    <row r="6" spans="2:11" ht="12" customHeight="1" x14ac:dyDescent="0.2">
      <c r="B6" s="123"/>
      <c r="D6" s="21" t="s">
        <v>48</v>
      </c>
      <c r="J6" s="122"/>
    </row>
    <row r="7" spans="2:11" ht="16.5" customHeight="1" x14ac:dyDescent="0.2">
      <c r="B7" s="123"/>
      <c r="E7" s="284" t="str">
        <f>'Rekapitulace stavby'!J5</f>
        <v>PP-SAKO Brno, a.s. - SSO Jedovnická 4</v>
      </c>
      <c r="F7" s="285"/>
      <c r="G7" s="285"/>
      <c r="H7" s="285"/>
      <c r="J7" s="122"/>
    </row>
    <row r="8" spans="2:11" s="2" customFormat="1" ht="12" customHeight="1" x14ac:dyDescent="0.25">
      <c r="B8" s="74"/>
      <c r="D8" s="21" t="s">
        <v>137</v>
      </c>
      <c r="J8" s="81"/>
    </row>
    <row r="9" spans="2:11" s="2" customFormat="1" ht="36.950000000000003" customHeight="1" x14ac:dyDescent="0.25">
      <c r="B9" s="74"/>
      <c r="E9" s="278" t="s">
        <v>181</v>
      </c>
      <c r="F9" s="271"/>
      <c r="G9" s="271"/>
      <c r="H9" s="271"/>
      <c r="J9" s="81"/>
    </row>
    <row r="10" spans="2:11" s="2" customFormat="1" x14ac:dyDescent="0.25">
      <c r="B10" s="74"/>
      <c r="J10" s="81"/>
    </row>
    <row r="11" spans="2:11" s="2" customFormat="1" ht="12" customHeight="1" x14ac:dyDescent="0.25">
      <c r="B11" s="74"/>
      <c r="D11" s="21" t="s">
        <v>71</v>
      </c>
      <c r="F11" s="40" t="s">
        <v>35</v>
      </c>
      <c r="I11" s="21" t="s">
        <v>70</v>
      </c>
      <c r="J11" s="121" t="s">
        <v>35</v>
      </c>
    </row>
    <row r="12" spans="2:11" s="2" customFormat="1" ht="12" customHeight="1" x14ac:dyDescent="0.25">
      <c r="B12" s="74"/>
      <c r="D12" s="21" t="s">
        <v>47</v>
      </c>
      <c r="F12" s="40" t="s">
        <v>68</v>
      </c>
      <c r="I12" s="21" t="s">
        <v>46</v>
      </c>
      <c r="J12" s="83">
        <f>'Rekapitulace stavby'!AM7</f>
        <v>43787</v>
      </c>
    </row>
    <row r="13" spans="2:11" s="2" customFormat="1" ht="10.9" customHeight="1" x14ac:dyDescent="0.25">
      <c r="B13" s="74"/>
      <c r="J13" s="81"/>
    </row>
    <row r="14" spans="2:11" s="2" customFormat="1" ht="12" customHeight="1" x14ac:dyDescent="0.25">
      <c r="B14" s="74"/>
      <c r="D14" s="21" t="s">
        <v>45</v>
      </c>
      <c r="I14" s="21" t="s">
        <v>69</v>
      </c>
      <c r="J14" s="121" t="str">
        <f>IF('Rekapitulace stavby'!AM9="","",'Rekapitulace stavby'!AM9)</f>
        <v/>
      </c>
    </row>
    <row r="15" spans="2:11" s="2" customFormat="1" ht="18" customHeight="1" x14ac:dyDescent="0.25">
      <c r="B15" s="74"/>
      <c r="E15" s="40" t="str">
        <f>IF('Rekapitulace stavby'!D10="","",'Rekapitulace stavby'!D10)</f>
        <v xml:space="preserve"> </v>
      </c>
      <c r="I15" s="21" t="s">
        <v>67</v>
      </c>
      <c r="J15" s="121" t="str">
        <f>IF('Rekapitulace stavby'!AM10="","",'Rekapitulace stavby'!AM10)</f>
        <v/>
      </c>
    </row>
    <row r="16" spans="2:11" s="2" customFormat="1" ht="6.95" customHeight="1" x14ac:dyDescent="0.25">
      <c r="B16" s="74"/>
      <c r="J16" s="81"/>
    </row>
    <row r="17" spans="2:11" s="2" customFormat="1" ht="12" customHeight="1" x14ac:dyDescent="0.25">
      <c r="B17" s="74"/>
      <c r="D17" s="21" t="s">
        <v>43</v>
      </c>
      <c r="I17" s="21" t="s">
        <v>69</v>
      </c>
      <c r="J17" s="121" t="str">
        <f>'Rekapitulace stavby'!AM12</f>
        <v/>
      </c>
    </row>
    <row r="18" spans="2:11" s="2" customFormat="1" ht="18" customHeight="1" x14ac:dyDescent="0.25">
      <c r="B18" s="74"/>
      <c r="E18" s="253" t="str">
        <f>'Rekapitulace stavby'!D13</f>
        <v xml:space="preserve"> </v>
      </c>
      <c r="F18" s="253"/>
      <c r="G18" s="253"/>
      <c r="H18" s="253"/>
      <c r="I18" s="21" t="s">
        <v>67</v>
      </c>
      <c r="J18" s="121" t="str">
        <f>'Rekapitulace stavby'!AM13</f>
        <v/>
      </c>
    </row>
    <row r="19" spans="2:11" s="2" customFormat="1" ht="6.95" customHeight="1" x14ac:dyDescent="0.25">
      <c r="B19" s="74"/>
      <c r="J19" s="81"/>
    </row>
    <row r="20" spans="2:11" s="2" customFormat="1" ht="12" customHeight="1" x14ac:dyDescent="0.25">
      <c r="B20" s="74"/>
      <c r="D20" s="21" t="s">
        <v>44</v>
      </c>
      <c r="I20" s="21" t="s">
        <v>69</v>
      </c>
      <c r="J20" s="121" t="str">
        <f>IF('Rekapitulace stavby'!AM15="","",'Rekapitulace stavby'!AM15)</f>
        <v/>
      </c>
    </row>
    <row r="21" spans="2:11" s="2" customFormat="1" ht="18" customHeight="1" x14ac:dyDescent="0.25">
      <c r="B21" s="74"/>
      <c r="E21" s="40" t="str">
        <f>IF('Rekapitulace stavby'!D16="","",'Rekapitulace stavby'!D16)</f>
        <v xml:space="preserve"> </v>
      </c>
      <c r="I21" s="21" t="s">
        <v>67</v>
      </c>
      <c r="J21" s="121" t="str">
        <f>IF('Rekapitulace stavby'!AM16="","",'Rekapitulace stavby'!AM16)</f>
        <v/>
      </c>
    </row>
    <row r="22" spans="2:11" s="2" customFormat="1" ht="6.95" customHeight="1" x14ac:dyDescent="0.25">
      <c r="B22" s="74"/>
      <c r="J22" s="81"/>
    </row>
    <row r="23" spans="2:11" s="2" customFormat="1" ht="12" customHeight="1" x14ac:dyDescent="0.25">
      <c r="B23" s="74"/>
      <c r="D23" s="21" t="s">
        <v>42</v>
      </c>
      <c r="I23" s="21" t="s">
        <v>69</v>
      </c>
      <c r="J23" s="121" t="str">
        <f>IF('Rekapitulace stavby'!AM18="","",'Rekapitulace stavby'!AM18)</f>
        <v/>
      </c>
    </row>
    <row r="24" spans="2:11" s="2" customFormat="1" ht="18" customHeight="1" x14ac:dyDescent="0.25">
      <c r="B24" s="74"/>
      <c r="E24" s="40" t="str">
        <f>IF('Rekapitulace stavby'!D19="","",'Rekapitulace stavby'!D19)</f>
        <v xml:space="preserve"> </v>
      </c>
      <c r="I24" s="21" t="s">
        <v>67</v>
      </c>
      <c r="J24" s="121" t="str">
        <f>IF('Rekapitulace stavby'!AM19="","",'Rekapitulace stavby'!AM19)</f>
        <v/>
      </c>
    </row>
    <row r="25" spans="2:11" s="2" customFormat="1" ht="6.95" customHeight="1" x14ac:dyDescent="0.25">
      <c r="B25" s="74"/>
      <c r="J25" s="81"/>
    </row>
    <row r="26" spans="2:11" s="2" customFormat="1" ht="12" customHeight="1" x14ac:dyDescent="0.25">
      <c r="B26" s="74"/>
      <c r="D26" s="21" t="s">
        <v>66</v>
      </c>
      <c r="J26" s="81"/>
    </row>
    <row r="27" spans="2:11" s="118" customFormat="1" ht="16.5" customHeight="1" x14ac:dyDescent="0.25">
      <c r="B27" s="120"/>
      <c r="E27" s="262" t="s">
        <v>35</v>
      </c>
      <c r="F27" s="262"/>
      <c r="G27" s="262"/>
      <c r="H27" s="262"/>
      <c r="J27" s="119"/>
    </row>
    <row r="28" spans="2:11" s="2" customFormat="1" ht="6.95" customHeight="1" x14ac:dyDescent="0.25">
      <c r="B28" s="74"/>
      <c r="J28" s="81"/>
    </row>
    <row r="29" spans="2:11" s="2" customFormat="1" ht="6.95" customHeight="1" x14ac:dyDescent="0.25">
      <c r="B29" s="74"/>
      <c r="D29" s="113"/>
      <c r="E29" s="113"/>
      <c r="F29" s="113"/>
      <c r="G29" s="113"/>
      <c r="H29" s="113"/>
      <c r="I29" s="113"/>
      <c r="J29" s="114"/>
      <c r="K29" s="113"/>
    </row>
    <row r="30" spans="2:11" s="2" customFormat="1" ht="14.45" customHeight="1" x14ac:dyDescent="0.25">
      <c r="B30" s="74"/>
      <c r="D30" s="117" t="s">
        <v>145</v>
      </c>
      <c r="J30" s="116">
        <f>J61</f>
        <v>0</v>
      </c>
    </row>
    <row r="31" spans="2:11" s="2" customFormat="1" ht="14.45" customHeight="1" x14ac:dyDescent="0.25">
      <c r="B31" s="74"/>
      <c r="D31" s="37" t="s">
        <v>108</v>
      </c>
      <c r="J31" s="116">
        <f>J71</f>
        <v>0</v>
      </c>
    </row>
    <row r="32" spans="2:11" s="2" customFormat="1" ht="25.35" customHeight="1" x14ac:dyDescent="0.25">
      <c r="B32" s="74"/>
      <c r="D32" s="115" t="s">
        <v>63</v>
      </c>
      <c r="J32" s="100">
        <f>ROUND(J30 + J31, 2)</f>
        <v>0</v>
      </c>
    </row>
    <row r="33" spans="2:11" s="2" customFormat="1" ht="6.95" customHeight="1" x14ac:dyDescent="0.25">
      <c r="B33" s="74"/>
      <c r="D33" s="113"/>
      <c r="E33" s="113"/>
      <c r="F33" s="113"/>
      <c r="G33" s="113"/>
      <c r="H33" s="113"/>
      <c r="I33" s="113"/>
      <c r="J33" s="114"/>
      <c r="K33" s="113"/>
    </row>
    <row r="34" spans="2:11" s="2" customFormat="1" ht="14.45" customHeight="1" x14ac:dyDescent="0.25">
      <c r="B34" s="74"/>
      <c r="F34" s="112" t="s">
        <v>61</v>
      </c>
      <c r="I34" s="112" t="s">
        <v>62</v>
      </c>
      <c r="J34" s="111" t="s">
        <v>60</v>
      </c>
    </row>
    <row r="35" spans="2:11" s="2" customFormat="1" ht="14.45" customHeight="1" x14ac:dyDescent="0.25">
      <c r="B35" s="74"/>
      <c r="D35" s="21" t="s">
        <v>59</v>
      </c>
      <c r="E35" s="21" t="s">
        <v>58</v>
      </c>
      <c r="F35" s="110">
        <f>J32</f>
        <v>0</v>
      </c>
      <c r="I35" s="109">
        <v>0.21</v>
      </c>
      <c r="J35" s="108">
        <f>I35*F35</f>
        <v>0</v>
      </c>
    </row>
    <row r="36" spans="2:11" s="2" customFormat="1" ht="14.45" customHeight="1" x14ac:dyDescent="0.25">
      <c r="B36" s="74"/>
      <c r="E36" s="21" t="s">
        <v>57</v>
      </c>
      <c r="F36" s="110">
        <v>0</v>
      </c>
      <c r="I36" s="109">
        <v>0.15</v>
      </c>
      <c r="J36" s="108">
        <v>0</v>
      </c>
    </row>
    <row r="37" spans="2:11" s="2" customFormat="1" ht="14.45" hidden="1" customHeight="1" x14ac:dyDescent="0.25">
      <c r="B37" s="74"/>
      <c r="E37" s="21" t="s">
        <v>56</v>
      </c>
      <c r="F37" s="110" t="e">
        <f>ROUND((SUM(#REF!) + SUM(#REF!)),  2)</f>
        <v>#REF!</v>
      </c>
      <c r="I37" s="109">
        <v>0.21</v>
      </c>
      <c r="J37" s="108">
        <f>0</f>
        <v>0</v>
      </c>
    </row>
    <row r="38" spans="2:11" s="2" customFormat="1" ht="14.45" hidden="1" customHeight="1" x14ac:dyDescent="0.25">
      <c r="B38" s="74"/>
      <c r="E38" s="21" t="s">
        <v>55</v>
      </c>
      <c r="F38" s="110" t="e">
        <f>ROUND((SUM(#REF!) + SUM(#REF!)),  2)</f>
        <v>#REF!</v>
      </c>
      <c r="I38" s="109">
        <v>0.15</v>
      </c>
      <c r="J38" s="108">
        <f>0</f>
        <v>0</v>
      </c>
    </row>
    <row r="39" spans="2:11" s="2" customFormat="1" ht="14.45" hidden="1" customHeight="1" x14ac:dyDescent="0.25">
      <c r="B39" s="74"/>
      <c r="E39" s="21" t="s">
        <v>54</v>
      </c>
      <c r="F39" s="110" t="e">
        <f>ROUND((SUM(#REF!) + SUM(#REF!)),  2)</f>
        <v>#REF!</v>
      </c>
      <c r="I39" s="109">
        <v>0</v>
      </c>
      <c r="J39" s="108">
        <f>0</f>
        <v>0</v>
      </c>
    </row>
    <row r="40" spans="2:11" s="2" customFormat="1" ht="6.95" customHeight="1" x14ac:dyDescent="0.25">
      <c r="B40" s="74"/>
      <c r="J40" s="81"/>
    </row>
    <row r="41" spans="2:11" s="2" customFormat="1" ht="25.35" customHeight="1" x14ac:dyDescent="0.25">
      <c r="B41" s="74"/>
      <c r="C41" s="5"/>
      <c r="D41" s="107" t="s">
        <v>53</v>
      </c>
      <c r="E41" s="20"/>
      <c r="F41" s="20"/>
      <c r="G41" s="106" t="s">
        <v>52</v>
      </c>
      <c r="H41" s="105" t="s">
        <v>51</v>
      </c>
      <c r="I41" s="20"/>
      <c r="J41" s="104">
        <f>SUM(J32:J39)</f>
        <v>0</v>
      </c>
      <c r="K41" s="103"/>
    </row>
    <row r="42" spans="2:11" s="2" customFormat="1" ht="14.45" customHeight="1" x14ac:dyDescent="0.25">
      <c r="B42" s="48"/>
      <c r="C42" s="47"/>
      <c r="D42" s="47"/>
      <c r="E42" s="47"/>
      <c r="F42" s="47"/>
      <c r="G42" s="47"/>
      <c r="H42" s="47"/>
      <c r="I42" s="47"/>
      <c r="J42" s="46"/>
      <c r="K42" s="3"/>
    </row>
    <row r="46" spans="2:11" s="2" customFormat="1" ht="6.95" customHeight="1" x14ac:dyDescent="0.25">
      <c r="B46" s="86"/>
      <c r="C46" s="85"/>
      <c r="D46" s="85"/>
      <c r="E46" s="85"/>
      <c r="F46" s="85"/>
      <c r="G46" s="85"/>
      <c r="H46" s="85"/>
      <c r="I46" s="85"/>
      <c r="J46" s="84"/>
      <c r="K46" s="27"/>
    </row>
    <row r="47" spans="2:11" s="2" customFormat="1" ht="24.95" customHeight="1" x14ac:dyDescent="0.25">
      <c r="B47" s="74"/>
      <c r="C47" s="26" t="s">
        <v>144</v>
      </c>
      <c r="J47" s="81"/>
    </row>
    <row r="48" spans="2:11" s="2" customFormat="1" ht="6.95" customHeight="1" x14ac:dyDescent="0.25">
      <c r="B48" s="74"/>
      <c r="J48" s="81"/>
    </row>
    <row r="49" spans="2:11" s="2" customFormat="1" ht="12" customHeight="1" x14ac:dyDescent="0.25">
      <c r="B49" s="74"/>
      <c r="C49" s="21" t="s">
        <v>48</v>
      </c>
      <c r="J49" s="81"/>
    </row>
    <row r="50" spans="2:11" s="2" customFormat="1" ht="16.5" customHeight="1" x14ac:dyDescent="0.25">
      <c r="B50" s="74"/>
      <c r="E50" s="284" t="str">
        <f>E7</f>
        <v>PP-SAKO Brno, a.s. - SSO Jedovnická 4</v>
      </c>
      <c r="F50" s="285"/>
      <c r="G50" s="285"/>
      <c r="H50" s="285"/>
      <c r="J50" s="81"/>
    </row>
    <row r="51" spans="2:11" s="2" customFormat="1" ht="12" customHeight="1" x14ac:dyDescent="0.25">
      <c r="B51" s="74"/>
      <c r="C51" s="21" t="s">
        <v>137</v>
      </c>
      <c r="J51" s="81"/>
    </row>
    <row r="52" spans="2:11" s="2" customFormat="1" ht="16.5" customHeight="1" x14ac:dyDescent="0.25">
      <c r="B52" s="74"/>
      <c r="E52" s="278" t="str">
        <f>E9</f>
        <v>SO 001 - Vrátnice</v>
      </c>
      <c r="F52" s="271"/>
      <c r="G52" s="271"/>
      <c r="H52" s="271"/>
      <c r="J52" s="81"/>
    </row>
    <row r="53" spans="2:11" s="2" customFormat="1" ht="6.95" customHeight="1" x14ac:dyDescent="0.25">
      <c r="B53" s="74"/>
      <c r="J53" s="81"/>
    </row>
    <row r="54" spans="2:11" s="2" customFormat="1" ht="12" customHeight="1" x14ac:dyDescent="0.25">
      <c r="B54" s="74"/>
      <c r="C54" s="21" t="s">
        <v>47</v>
      </c>
      <c r="F54" s="40" t="str">
        <f>F12</f>
        <v xml:space="preserve"> </v>
      </c>
      <c r="I54" s="21" t="s">
        <v>46</v>
      </c>
      <c r="J54" s="83">
        <f>IF(J12="","",J12)</f>
        <v>43787</v>
      </c>
    </row>
    <row r="55" spans="2:11" s="2" customFormat="1" ht="6.95" customHeight="1" x14ac:dyDescent="0.25">
      <c r="B55" s="74"/>
      <c r="J55" s="81"/>
    </row>
    <row r="56" spans="2:11" s="2" customFormat="1" ht="13.7" customHeight="1" x14ac:dyDescent="0.25">
      <c r="B56" s="74"/>
      <c r="C56" s="21" t="s">
        <v>45</v>
      </c>
      <c r="F56" s="40" t="str">
        <f>E15</f>
        <v xml:space="preserve"> </v>
      </c>
      <c r="I56" s="21" t="s">
        <v>44</v>
      </c>
      <c r="J56" s="82" t="str">
        <f>E21</f>
        <v xml:space="preserve"> </v>
      </c>
    </row>
    <row r="57" spans="2:11" s="2" customFormat="1" ht="13.7" customHeight="1" x14ac:dyDescent="0.25">
      <c r="B57" s="74"/>
      <c r="C57" s="21" t="s">
        <v>43</v>
      </c>
      <c r="F57" s="40" t="str">
        <f>IF(E18="","",E18)</f>
        <v xml:space="preserve"> </v>
      </c>
      <c r="I57" s="21" t="s">
        <v>42</v>
      </c>
      <c r="J57" s="82" t="str">
        <f>E24</f>
        <v xml:space="preserve"> </v>
      </c>
    </row>
    <row r="58" spans="2:11" s="2" customFormat="1" ht="10.35" customHeight="1" x14ac:dyDescent="0.25">
      <c r="B58" s="74"/>
      <c r="J58" s="81"/>
    </row>
    <row r="59" spans="2:11" s="2" customFormat="1" ht="29.25" customHeight="1" x14ac:dyDescent="0.25">
      <c r="B59" s="74"/>
      <c r="C59" s="102" t="s">
        <v>143</v>
      </c>
      <c r="D59" s="5"/>
      <c r="E59" s="5"/>
      <c r="F59" s="5"/>
      <c r="G59" s="5"/>
      <c r="H59" s="5"/>
      <c r="I59" s="5"/>
      <c r="J59" s="101" t="s">
        <v>132</v>
      </c>
      <c r="K59" s="5"/>
    </row>
    <row r="60" spans="2:11" s="2" customFormat="1" ht="10.35" customHeight="1" x14ac:dyDescent="0.25">
      <c r="B60" s="74"/>
      <c r="J60" s="81"/>
    </row>
    <row r="61" spans="2:11" s="2" customFormat="1" ht="22.9" customHeight="1" x14ac:dyDescent="0.25">
      <c r="B61" s="74"/>
      <c r="C61" s="89" t="s">
        <v>142</v>
      </c>
      <c r="J61" s="100">
        <f>J62+J67</f>
        <v>0</v>
      </c>
    </row>
    <row r="62" spans="2:11" s="95" customFormat="1" ht="24.95" customHeight="1" x14ac:dyDescent="0.25">
      <c r="B62" s="99"/>
      <c r="D62" s="98" t="s">
        <v>141</v>
      </c>
      <c r="E62" s="97"/>
      <c r="F62" s="97"/>
      <c r="G62" s="97"/>
      <c r="H62" s="97"/>
      <c r="I62" s="97"/>
      <c r="J62" s="96">
        <f>J63+J64+J65+J66</f>
        <v>0</v>
      </c>
    </row>
    <row r="63" spans="2:11" s="90" customFormat="1" ht="19.899999999999999" customHeight="1" x14ac:dyDescent="0.25">
      <c r="B63" s="94"/>
      <c r="D63" s="93" t="s">
        <v>180</v>
      </c>
      <c r="E63" s="92"/>
      <c r="F63" s="92"/>
      <c r="G63" s="92"/>
      <c r="H63" s="92"/>
      <c r="I63" s="92"/>
      <c r="J63" s="91">
        <f>J94</f>
        <v>0</v>
      </c>
    </row>
    <row r="64" spans="2:11" s="90" customFormat="1" ht="19.899999999999999" customHeight="1" x14ac:dyDescent="0.25">
      <c r="B64" s="94"/>
      <c r="D64" s="93" t="s">
        <v>179</v>
      </c>
      <c r="E64" s="92"/>
      <c r="F64" s="92"/>
      <c r="G64" s="92"/>
      <c r="H64" s="92"/>
      <c r="I64" s="92"/>
      <c r="J64" s="91">
        <f>J96</f>
        <v>0</v>
      </c>
    </row>
    <row r="65" spans="2:11" s="90" customFormat="1" ht="19.899999999999999" customHeight="1" x14ac:dyDescent="0.25">
      <c r="B65" s="94"/>
      <c r="D65" s="93" t="s">
        <v>178</v>
      </c>
      <c r="E65" s="92"/>
      <c r="F65" s="92"/>
      <c r="G65" s="92"/>
      <c r="H65" s="92"/>
      <c r="I65" s="92"/>
      <c r="J65" s="91">
        <f>J103</f>
        <v>0</v>
      </c>
    </row>
    <row r="66" spans="2:11" s="90" customFormat="1" ht="19.899999999999999" customHeight="1" x14ac:dyDescent="0.25">
      <c r="B66" s="94"/>
      <c r="D66" s="93" t="s">
        <v>177</v>
      </c>
      <c r="E66" s="92"/>
      <c r="F66" s="92"/>
      <c r="G66" s="92"/>
      <c r="H66" s="92"/>
      <c r="I66" s="92"/>
      <c r="J66" s="91">
        <f>J98</f>
        <v>0</v>
      </c>
    </row>
    <row r="67" spans="2:11" s="95" customFormat="1" ht="24.95" customHeight="1" x14ac:dyDescent="0.25">
      <c r="B67" s="99"/>
      <c r="D67" s="98" t="s">
        <v>176</v>
      </c>
      <c r="E67" s="97"/>
      <c r="F67" s="97"/>
      <c r="G67" s="97"/>
      <c r="H67" s="97"/>
      <c r="I67" s="97"/>
      <c r="J67" s="96">
        <f>J68</f>
        <v>0</v>
      </c>
    </row>
    <row r="68" spans="2:11" s="90" customFormat="1" ht="19.899999999999999" customHeight="1" x14ac:dyDescent="0.25">
      <c r="B68" s="94"/>
      <c r="D68" s="93" t="s">
        <v>175</v>
      </c>
      <c r="E68" s="92"/>
      <c r="F68" s="92"/>
      <c r="G68" s="92"/>
      <c r="H68" s="92"/>
      <c r="I68" s="92"/>
      <c r="J68" s="91">
        <f>J101</f>
        <v>0</v>
      </c>
    </row>
    <row r="69" spans="2:11" s="2" customFormat="1" ht="21.75" customHeight="1" x14ac:dyDescent="0.25">
      <c r="B69" s="74"/>
      <c r="J69" s="81"/>
    </row>
    <row r="70" spans="2:11" s="2" customFormat="1" ht="6.95" customHeight="1" x14ac:dyDescent="0.25">
      <c r="B70" s="74"/>
      <c r="J70" s="81"/>
    </row>
    <row r="71" spans="2:11" s="2" customFormat="1" ht="29.25" customHeight="1" x14ac:dyDescent="0.25">
      <c r="B71" s="74"/>
      <c r="C71" s="89" t="s">
        <v>139</v>
      </c>
      <c r="J71" s="88">
        <v>0</v>
      </c>
    </row>
    <row r="72" spans="2:11" s="2" customFormat="1" ht="18" customHeight="1" x14ac:dyDescent="0.25">
      <c r="B72" s="74"/>
      <c r="J72" s="81"/>
    </row>
    <row r="73" spans="2:11" s="2" customFormat="1" ht="29.25" customHeight="1" x14ac:dyDescent="0.25">
      <c r="B73" s="74"/>
      <c r="C73" s="6" t="s">
        <v>0</v>
      </c>
      <c r="D73" s="5"/>
      <c r="E73" s="5"/>
      <c r="F73" s="5"/>
      <c r="G73" s="5"/>
      <c r="H73" s="5"/>
      <c r="I73" s="5"/>
      <c r="J73" s="87">
        <f>ROUND(J61+J71,2)</f>
        <v>0</v>
      </c>
      <c r="K73" s="5"/>
    </row>
    <row r="74" spans="2:11" s="2" customFormat="1" ht="6.95" customHeight="1" x14ac:dyDescent="0.25">
      <c r="B74" s="48"/>
      <c r="C74" s="47"/>
      <c r="D74" s="47"/>
      <c r="E74" s="47"/>
      <c r="F74" s="47"/>
      <c r="G74" s="47"/>
      <c r="H74" s="47"/>
      <c r="I74" s="47"/>
      <c r="J74" s="46"/>
      <c r="K74" s="3"/>
    </row>
    <row r="78" spans="2:11" s="2" customFormat="1" ht="6.95" customHeight="1" x14ac:dyDescent="0.25">
      <c r="B78" s="86"/>
      <c r="C78" s="85"/>
      <c r="D78" s="85"/>
      <c r="E78" s="85"/>
      <c r="F78" s="85"/>
      <c r="G78" s="85"/>
      <c r="H78" s="85"/>
      <c r="I78" s="85"/>
      <c r="J78" s="84"/>
      <c r="K78" s="27"/>
    </row>
    <row r="79" spans="2:11" s="2" customFormat="1" ht="24.95" customHeight="1" x14ac:dyDescent="0.25">
      <c r="B79" s="74"/>
      <c r="C79" s="26" t="s">
        <v>138</v>
      </c>
      <c r="J79" s="81"/>
    </row>
    <row r="80" spans="2:11" s="2" customFormat="1" ht="6.95" customHeight="1" x14ac:dyDescent="0.25">
      <c r="B80" s="74"/>
      <c r="J80" s="81"/>
    </row>
    <row r="81" spans="2:11" s="2" customFormat="1" ht="12" customHeight="1" x14ac:dyDescent="0.25">
      <c r="B81" s="74"/>
      <c r="C81" s="21" t="s">
        <v>48</v>
      </c>
      <c r="J81" s="81"/>
    </row>
    <row r="82" spans="2:11" s="2" customFormat="1" ht="16.5" customHeight="1" x14ac:dyDescent="0.25">
      <c r="B82" s="74"/>
      <c r="E82" s="284" t="str">
        <f>E7</f>
        <v>PP-SAKO Brno, a.s. - SSO Jedovnická 4</v>
      </c>
      <c r="F82" s="285"/>
      <c r="G82" s="285"/>
      <c r="H82" s="285"/>
      <c r="J82" s="81"/>
    </row>
    <row r="83" spans="2:11" s="2" customFormat="1" ht="12" customHeight="1" x14ac:dyDescent="0.25">
      <c r="B83" s="74"/>
      <c r="C83" s="21" t="s">
        <v>137</v>
      </c>
      <c r="J83" s="81"/>
    </row>
    <row r="84" spans="2:11" s="2" customFormat="1" ht="16.5" customHeight="1" x14ac:dyDescent="0.25">
      <c r="B84" s="74"/>
      <c r="E84" s="278" t="str">
        <f>E9</f>
        <v>SO 001 - Vrátnice</v>
      </c>
      <c r="F84" s="271"/>
      <c r="G84" s="271"/>
      <c r="H84" s="271"/>
      <c r="J84" s="81"/>
    </row>
    <row r="85" spans="2:11" s="2" customFormat="1" ht="6.95" customHeight="1" x14ac:dyDescent="0.25">
      <c r="B85" s="74"/>
      <c r="J85" s="81"/>
    </row>
    <row r="86" spans="2:11" s="2" customFormat="1" ht="12" customHeight="1" x14ac:dyDescent="0.25">
      <c r="B86" s="74"/>
      <c r="C86" s="21" t="s">
        <v>47</v>
      </c>
      <c r="F86" s="40" t="str">
        <f>F12</f>
        <v xml:space="preserve"> </v>
      </c>
      <c r="I86" s="21" t="s">
        <v>46</v>
      </c>
      <c r="J86" s="83">
        <f>IF(J12="","",J12)</f>
        <v>43787</v>
      </c>
    </row>
    <row r="87" spans="2:11" s="2" customFormat="1" ht="6.95" customHeight="1" x14ac:dyDescent="0.25">
      <c r="B87" s="74"/>
      <c r="J87" s="81"/>
    </row>
    <row r="88" spans="2:11" s="2" customFormat="1" ht="13.7" customHeight="1" x14ac:dyDescent="0.25">
      <c r="B88" s="74"/>
      <c r="C88" s="21" t="s">
        <v>45</v>
      </c>
      <c r="F88" s="40" t="str">
        <f>E15</f>
        <v xml:space="preserve"> </v>
      </c>
      <c r="I88" s="21" t="s">
        <v>44</v>
      </c>
      <c r="J88" s="82" t="str">
        <f>E21</f>
        <v xml:space="preserve"> </v>
      </c>
    </row>
    <row r="89" spans="2:11" s="2" customFormat="1" ht="13.7" customHeight="1" x14ac:dyDescent="0.25">
      <c r="B89" s="74"/>
      <c r="C89" s="21" t="s">
        <v>43</v>
      </c>
      <c r="F89" s="40" t="str">
        <f>IF(E18="","",E18)</f>
        <v xml:space="preserve"> </v>
      </c>
      <c r="I89" s="21" t="s">
        <v>42</v>
      </c>
      <c r="J89" s="82" t="str">
        <f>E24</f>
        <v xml:space="preserve"> </v>
      </c>
    </row>
    <row r="90" spans="2:11" s="2" customFormat="1" ht="10.35" customHeight="1" x14ac:dyDescent="0.25">
      <c r="B90" s="74"/>
      <c r="J90" s="81"/>
    </row>
    <row r="91" spans="2:11" s="75" customFormat="1" ht="29.25" customHeight="1" x14ac:dyDescent="0.25">
      <c r="B91" s="80"/>
      <c r="C91" s="79" t="s">
        <v>136</v>
      </c>
      <c r="D91" s="78" t="s">
        <v>37</v>
      </c>
      <c r="E91" s="78" t="s">
        <v>41</v>
      </c>
      <c r="F91" s="78" t="s">
        <v>40</v>
      </c>
      <c r="G91" s="78" t="s">
        <v>135</v>
      </c>
      <c r="H91" s="78" t="s">
        <v>134</v>
      </c>
      <c r="I91" s="78" t="s">
        <v>133</v>
      </c>
      <c r="J91" s="77" t="s">
        <v>132</v>
      </c>
      <c r="K91" s="76" t="s">
        <v>131</v>
      </c>
    </row>
    <row r="92" spans="2:11" s="2" customFormat="1" ht="22.9" customHeight="1" x14ac:dyDescent="0.25">
      <c r="B92" s="74"/>
      <c r="C92" s="9" t="s">
        <v>130</v>
      </c>
      <c r="J92" s="73">
        <f>J93+J100</f>
        <v>0</v>
      </c>
    </row>
    <row r="93" spans="2:11" s="66" customFormat="1" ht="25.9" customHeight="1" x14ac:dyDescent="0.2">
      <c r="B93" s="70"/>
      <c r="D93" s="69" t="s">
        <v>110</v>
      </c>
      <c r="E93" s="72" t="s">
        <v>129</v>
      </c>
      <c r="F93" s="72" t="s">
        <v>128</v>
      </c>
      <c r="J93" s="71">
        <f>J94+J96+J98+J103</f>
        <v>0</v>
      </c>
    </row>
    <row r="94" spans="2:11" s="66" customFormat="1" ht="22.9" customHeight="1" x14ac:dyDescent="0.2">
      <c r="B94" s="70"/>
      <c r="D94" s="69" t="s">
        <v>110</v>
      </c>
      <c r="E94" s="68">
        <v>0</v>
      </c>
      <c r="F94" s="68" t="s">
        <v>174</v>
      </c>
      <c r="J94" s="67">
        <f>J95</f>
        <v>0</v>
      </c>
    </row>
    <row r="95" spans="2:11" s="2" customFormat="1" ht="16.5" customHeight="1" x14ac:dyDescent="0.25">
      <c r="B95" s="57"/>
      <c r="C95" s="56">
        <v>1</v>
      </c>
      <c r="D95" s="56" t="s">
        <v>78</v>
      </c>
      <c r="E95" s="55" t="s">
        <v>173</v>
      </c>
      <c r="F95" s="54" t="s">
        <v>172</v>
      </c>
      <c r="G95" s="53" t="s">
        <v>149</v>
      </c>
      <c r="H95" s="52">
        <v>2</v>
      </c>
      <c r="I95" s="51">
        <v>0</v>
      </c>
      <c r="J95" s="50">
        <f>ROUND(I95*H95,2)</f>
        <v>0</v>
      </c>
      <c r="K95" s="49" t="s">
        <v>74</v>
      </c>
    </row>
    <row r="96" spans="2:11" s="66" customFormat="1" ht="22.9" customHeight="1" x14ac:dyDescent="0.2">
      <c r="B96" s="70"/>
      <c r="D96" s="69" t="s">
        <v>110</v>
      </c>
      <c r="E96" s="68">
        <v>31</v>
      </c>
      <c r="F96" s="68" t="s">
        <v>171</v>
      </c>
      <c r="J96" s="67">
        <f>J97</f>
        <v>0</v>
      </c>
    </row>
    <row r="97" spans="2:11" s="2" customFormat="1" ht="16.5" customHeight="1" x14ac:dyDescent="0.25">
      <c r="B97" s="57"/>
      <c r="C97" s="56">
        <v>2</v>
      </c>
      <c r="D97" s="56" t="s">
        <v>78</v>
      </c>
      <c r="E97" s="55" t="s">
        <v>170</v>
      </c>
      <c r="F97" s="54" t="s">
        <v>169</v>
      </c>
      <c r="G97" s="53" t="s">
        <v>149</v>
      </c>
      <c r="H97" s="52">
        <v>10</v>
      </c>
      <c r="I97" s="51">
        <v>0</v>
      </c>
      <c r="J97" s="50">
        <f>ROUND(I97*H97,2)</f>
        <v>0</v>
      </c>
      <c r="K97" s="49" t="s">
        <v>148</v>
      </c>
    </row>
    <row r="98" spans="2:11" s="66" customFormat="1" ht="22.9" customHeight="1" x14ac:dyDescent="0.2">
      <c r="B98" s="70"/>
      <c r="D98" s="69" t="s">
        <v>110</v>
      </c>
      <c r="E98" s="68" t="s">
        <v>168</v>
      </c>
      <c r="F98" s="68" t="s">
        <v>167</v>
      </c>
      <c r="J98" s="67">
        <f>J99</f>
        <v>0</v>
      </c>
    </row>
    <row r="99" spans="2:11" s="2" customFormat="1" ht="16.5" customHeight="1" x14ac:dyDescent="0.25">
      <c r="B99" s="57"/>
      <c r="C99" s="56">
        <v>3</v>
      </c>
      <c r="D99" s="56" t="s">
        <v>78</v>
      </c>
      <c r="E99" s="55" t="s">
        <v>166</v>
      </c>
      <c r="F99" s="54" t="s">
        <v>165</v>
      </c>
      <c r="G99" s="53" t="s">
        <v>164</v>
      </c>
      <c r="H99" s="52">
        <v>8.5500000000000007</v>
      </c>
      <c r="I99" s="51">
        <v>0</v>
      </c>
      <c r="J99" s="50">
        <f>ROUND(I99*H99,2)</f>
        <v>0</v>
      </c>
      <c r="K99" s="49" t="s">
        <v>148</v>
      </c>
    </row>
    <row r="100" spans="2:11" s="66" customFormat="1" ht="25.9" customHeight="1" x14ac:dyDescent="0.2">
      <c r="B100" s="70"/>
      <c r="D100" s="69" t="s">
        <v>110</v>
      </c>
      <c r="E100" s="72" t="s">
        <v>163</v>
      </c>
      <c r="F100" s="72" t="s">
        <v>162</v>
      </c>
      <c r="J100" s="71">
        <f>J101</f>
        <v>0</v>
      </c>
    </row>
    <row r="101" spans="2:11" s="66" customFormat="1" ht="22.9" customHeight="1" x14ac:dyDescent="0.2">
      <c r="B101" s="70"/>
      <c r="D101" s="69" t="s">
        <v>110</v>
      </c>
      <c r="E101" s="68">
        <v>767</v>
      </c>
      <c r="F101" s="68" t="s">
        <v>161</v>
      </c>
      <c r="J101" s="67">
        <f>J102</f>
        <v>0</v>
      </c>
    </row>
    <row r="102" spans="2:11" s="2" customFormat="1" ht="16.5" customHeight="1" x14ac:dyDescent="0.25">
      <c r="B102" s="57"/>
      <c r="C102" s="56">
        <v>4</v>
      </c>
      <c r="D102" s="133" t="s">
        <v>160</v>
      </c>
      <c r="E102" s="132" t="s">
        <v>159</v>
      </c>
      <c r="F102" s="131" t="s">
        <v>158</v>
      </c>
      <c r="G102" s="130" t="s">
        <v>157</v>
      </c>
      <c r="H102" s="129">
        <v>35</v>
      </c>
      <c r="I102" s="128">
        <v>0</v>
      </c>
      <c r="J102" s="127">
        <f>ROUND(I102*H102,2)</f>
        <v>0</v>
      </c>
      <c r="K102" s="49" t="s">
        <v>148</v>
      </c>
    </row>
    <row r="103" spans="2:11" s="66" customFormat="1" ht="22.9" customHeight="1" x14ac:dyDescent="0.2">
      <c r="B103" s="70"/>
      <c r="D103" s="69" t="s">
        <v>110</v>
      </c>
      <c r="E103" s="68"/>
      <c r="F103" s="68" t="s">
        <v>156</v>
      </c>
      <c r="J103" s="67">
        <f>J104+J105+J106</f>
        <v>0</v>
      </c>
    </row>
    <row r="104" spans="2:11" s="2" customFormat="1" ht="16.5" customHeight="1" x14ac:dyDescent="0.25">
      <c r="B104" s="57"/>
      <c r="C104" s="56">
        <v>5</v>
      </c>
      <c r="D104" s="56" t="s">
        <v>78</v>
      </c>
      <c r="E104" s="55" t="s">
        <v>155</v>
      </c>
      <c r="F104" s="54" t="s">
        <v>154</v>
      </c>
      <c r="G104" s="53" t="s">
        <v>149</v>
      </c>
      <c r="H104" s="52">
        <v>1</v>
      </c>
      <c r="I104" s="51">
        <v>0</v>
      </c>
      <c r="J104" s="50">
        <f>ROUND(I104*H104,2)</f>
        <v>0</v>
      </c>
      <c r="K104" s="49" t="s">
        <v>148</v>
      </c>
    </row>
    <row r="105" spans="2:11" s="2" customFormat="1" ht="16.5" customHeight="1" x14ac:dyDescent="0.25">
      <c r="B105" s="57"/>
      <c r="C105" s="56">
        <v>6</v>
      </c>
      <c r="D105" s="56" t="s">
        <v>78</v>
      </c>
      <c r="E105" s="55" t="s">
        <v>153</v>
      </c>
      <c r="F105" s="54" t="s">
        <v>152</v>
      </c>
      <c r="G105" s="53" t="s">
        <v>149</v>
      </c>
      <c r="H105" s="52">
        <v>2</v>
      </c>
      <c r="I105" s="51">
        <v>0</v>
      </c>
      <c r="J105" s="50">
        <f>ROUND(I105*H105,2)</f>
        <v>0</v>
      </c>
      <c r="K105" s="49" t="s">
        <v>148</v>
      </c>
    </row>
    <row r="106" spans="2:11" s="2" customFormat="1" ht="16.5" customHeight="1" x14ac:dyDescent="0.25">
      <c r="B106" s="57"/>
      <c r="C106" s="56">
        <v>7</v>
      </c>
      <c r="D106" s="56" t="s">
        <v>78</v>
      </c>
      <c r="E106" s="55" t="s">
        <v>151</v>
      </c>
      <c r="F106" s="54" t="s">
        <v>150</v>
      </c>
      <c r="G106" s="53" t="s">
        <v>149</v>
      </c>
      <c r="H106" s="52">
        <v>10</v>
      </c>
      <c r="I106" s="51">
        <v>0</v>
      </c>
      <c r="J106" s="50">
        <f>ROUND(I106*H106,2)</f>
        <v>0</v>
      </c>
      <c r="K106" s="49" t="s">
        <v>148</v>
      </c>
    </row>
    <row r="107" spans="2:11" s="2" customFormat="1" ht="6.95" customHeight="1" x14ac:dyDescent="0.25">
      <c r="B107" s="48"/>
      <c r="C107" s="47"/>
      <c r="D107" s="47"/>
      <c r="E107" s="47"/>
      <c r="F107" s="47"/>
      <c r="G107" s="47"/>
      <c r="H107" s="47"/>
      <c r="I107" s="47"/>
      <c r="J107" s="46"/>
      <c r="K107" s="3"/>
    </row>
  </sheetData>
  <autoFilter ref="C91:K106" xr:uid="{00000000-0009-0000-0000-000001000000}"/>
  <mergeCells count="8">
    <mergeCell ref="E52:H52"/>
    <mergeCell ref="E82:H82"/>
    <mergeCell ref="E84:H84"/>
    <mergeCell ref="E7:H7"/>
    <mergeCell ref="E9:H9"/>
    <mergeCell ref="E18:H18"/>
    <mergeCell ref="E27:H27"/>
    <mergeCell ref="E50:H50"/>
  </mergeCells>
  <pageMargins left="0.39374999999999999" right="0.39374999999999999" top="0.39374999999999999" bottom="0.39374999999999999" header="0" footer="0"/>
  <pageSetup paperSize="9" scale="95" fitToHeight="100" orientation="landscape" blackAndWhite="1" r:id="rId1"/>
  <headerFooter>
    <oddFooter>&amp;CStrana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D9A1C-C58B-4DE1-A538-77FEA9F0F57E}">
  <sheetPr>
    <pageSetUpPr fitToPage="1"/>
  </sheetPr>
  <dimension ref="B2:BM136"/>
  <sheetViews>
    <sheetView showGridLines="0" zoomScaleNormal="100" workbookViewId="0">
      <selection activeCell="K30" sqref="K30:O30"/>
    </sheetView>
  </sheetViews>
  <sheetFormatPr defaultRowHeight="11.25" x14ac:dyDescent="0.2"/>
  <cols>
    <col min="1" max="1" width="7.140625" style="1" customWidth="1"/>
    <col min="2" max="2" width="1.42578125" style="1" customWidth="1"/>
    <col min="3" max="3" width="3.5703125" style="1" customWidth="1"/>
    <col min="4" max="4" width="3.7109375" style="1" customWidth="1"/>
    <col min="5" max="5" width="14.7109375" style="1" customWidth="1"/>
    <col min="6" max="6" width="86.42578125" style="1" customWidth="1"/>
    <col min="7" max="7" width="7.42578125" style="1" customWidth="1"/>
    <col min="8" max="8" width="9.5703125" style="1" customWidth="1"/>
    <col min="9" max="9" width="12.140625" style="1" customWidth="1"/>
    <col min="10" max="10" width="20.140625" style="1" customWidth="1"/>
    <col min="11" max="11" width="13.28515625" style="1" hidden="1" customWidth="1"/>
    <col min="12" max="12" width="8" style="1" customWidth="1"/>
    <col min="13" max="13" width="9.28515625" style="1" hidden="1" customWidth="1"/>
    <col min="14" max="14" width="9.140625" style="1"/>
    <col min="15" max="20" width="12.140625" style="1" hidden="1" customWidth="1"/>
    <col min="21" max="21" width="14" style="1" hidden="1" customWidth="1"/>
    <col min="22" max="22" width="10.5703125" style="1" customWidth="1"/>
    <col min="23" max="23" width="14" style="1" customWidth="1"/>
    <col min="24" max="24" width="10.5703125" style="1" customWidth="1"/>
    <col min="25" max="25" width="12.85546875" style="1" customWidth="1"/>
    <col min="26" max="26" width="9.42578125" style="1" customWidth="1"/>
    <col min="27" max="27" width="12.85546875" style="1" customWidth="1"/>
    <col min="28" max="28" width="14" style="1" customWidth="1"/>
    <col min="29" max="29" width="9.42578125" style="1" customWidth="1"/>
    <col min="30" max="30" width="12.85546875" style="1" customWidth="1"/>
    <col min="31" max="31" width="14" style="1" customWidth="1"/>
    <col min="32" max="16384" width="9.140625" style="1"/>
  </cols>
  <sheetData>
    <row r="2" spans="2:46" ht="36.950000000000003" customHeight="1" x14ac:dyDescent="0.2">
      <c r="L2" s="286"/>
      <c r="M2" s="254"/>
      <c r="N2" s="254"/>
      <c r="O2" s="254"/>
      <c r="P2" s="254"/>
      <c r="Q2" s="254"/>
      <c r="R2" s="254"/>
      <c r="S2" s="254"/>
      <c r="T2" s="254"/>
      <c r="U2" s="254"/>
      <c r="V2" s="254"/>
      <c r="AT2" s="40"/>
    </row>
    <row r="3" spans="2:46" ht="6.95" customHeight="1" x14ac:dyDescent="0.2">
      <c r="B3" s="45"/>
      <c r="C3" s="44"/>
      <c r="D3" s="44"/>
      <c r="E3" s="44"/>
      <c r="F3" s="44"/>
      <c r="G3" s="44"/>
      <c r="H3" s="44"/>
      <c r="I3" s="44"/>
      <c r="J3" s="44"/>
      <c r="K3" s="44"/>
      <c r="L3" s="38"/>
      <c r="AT3" s="40"/>
    </row>
    <row r="4" spans="2:46" ht="24.95" customHeight="1" x14ac:dyDescent="0.2">
      <c r="B4" s="38"/>
      <c r="D4" s="26" t="s">
        <v>147</v>
      </c>
      <c r="L4" s="38"/>
      <c r="M4" s="182"/>
      <c r="AT4" s="40"/>
    </row>
    <row r="5" spans="2:46" ht="6.95" customHeight="1" x14ac:dyDescent="0.2">
      <c r="B5" s="38"/>
      <c r="L5" s="38"/>
    </row>
    <row r="6" spans="2:46" ht="12" customHeight="1" x14ac:dyDescent="0.2">
      <c r="B6" s="38"/>
      <c r="D6" s="21" t="s">
        <v>48</v>
      </c>
      <c r="L6" s="38"/>
    </row>
    <row r="7" spans="2:46" ht="16.5" customHeight="1" x14ac:dyDescent="0.2">
      <c r="B7" s="38"/>
      <c r="E7" s="284" t="str">
        <f>'Rekapitulace stavby'!J5</f>
        <v>PP-SAKO Brno, a.s. - SSO Jedovnická 4</v>
      </c>
      <c r="F7" s="285"/>
      <c r="G7" s="285"/>
      <c r="H7" s="285"/>
      <c r="L7" s="38"/>
    </row>
    <row r="8" spans="2:46" s="2" customFormat="1" ht="12" customHeight="1" x14ac:dyDescent="0.25">
      <c r="B8" s="7"/>
      <c r="D8" s="21" t="s">
        <v>137</v>
      </c>
      <c r="L8" s="7"/>
    </row>
    <row r="9" spans="2:46" s="2" customFormat="1" ht="36.950000000000003" customHeight="1" x14ac:dyDescent="0.25">
      <c r="B9" s="7"/>
      <c r="E9" s="278" t="s">
        <v>261</v>
      </c>
      <c r="F9" s="271"/>
      <c r="G9" s="271"/>
      <c r="H9" s="271"/>
      <c r="L9" s="7"/>
    </row>
    <row r="10" spans="2:46" s="2" customFormat="1" x14ac:dyDescent="0.25">
      <c r="B10" s="7"/>
      <c r="L10" s="7"/>
    </row>
    <row r="11" spans="2:46" s="2" customFormat="1" ht="12" customHeight="1" x14ac:dyDescent="0.25">
      <c r="B11" s="7"/>
      <c r="D11" s="21" t="s">
        <v>71</v>
      </c>
      <c r="F11" s="40" t="s">
        <v>35</v>
      </c>
      <c r="I11" s="21" t="s">
        <v>70</v>
      </c>
      <c r="J11" s="40" t="s">
        <v>35</v>
      </c>
      <c r="L11" s="7"/>
    </row>
    <row r="12" spans="2:46" s="2" customFormat="1" ht="12" customHeight="1" x14ac:dyDescent="0.25">
      <c r="B12" s="7"/>
      <c r="D12" s="21" t="s">
        <v>47</v>
      </c>
      <c r="F12" s="40" t="s">
        <v>68</v>
      </c>
      <c r="I12" s="21" t="s">
        <v>46</v>
      </c>
      <c r="J12" s="169">
        <f>'Rekapitulace stavby'!AM7</f>
        <v>43787</v>
      </c>
      <c r="L12" s="7"/>
    </row>
    <row r="13" spans="2:46" s="2" customFormat="1" ht="10.9" customHeight="1" x14ac:dyDescent="0.25">
      <c r="B13" s="7"/>
      <c r="L13" s="7"/>
    </row>
    <row r="14" spans="2:46" s="2" customFormat="1" ht="12" customHeight="1" x14ac:dyDescent="0.25">
      <c r="B14" s="7"/>
      <c r="D14" s="21" t="s">
        <v>45</v>
      </c>
      <c r="I14" s="21" t="s">
        <v>69</v>
      </c>
      <c r="J14" s="40" t="str">
        <f>IF('Rekapitulace stavby'!AM9="","",'Rekapitulace stavby'!AM9)</f>
        <v/>
      </c>
      <c r="L14" s="7"/>
    </row>
    <row r="15" spans="2:46" s="2" customFormat="1" ht="18" customHeight="1" x14ac:dyDescent="0.25">
      <c r="B15" s="7"/>
      <c r="E15" s="40" t="str">
        <f>IF('Rekapitulace stavby'!D10="","",'Rekapitulace stavby'!D10)</f>
        <v xml:space="preserve"> </v>
      </c>
      <c r="I15" s="21" t="s">
        <v>67</v>
      </c>
      <c r="J15" s="40" t="str">
        <f>IF('Rekapitulace stavby'!AM10="","",'Rekapitulace stavby'!AM10)</f>
        <v/>
      </c>
      <c r="L15" s="7"/>
    </row>
    <row r="16" spans="2:46" s="2" customFormat="1" ht="6.95" customHeight="1" x14ac:dyDescent="0.25">
      <c r="B16" s="7"/>
      <c r="L16" s="7"/>
    </row>
    <row r="17" spans="2:12" s="2" customFormat="1" ht="12" customHeight="1" x14ac:dyDescent="0.25">
      <c r="B17" s="7"/>
      <c r="D17" s="21" t="s">
        <v>43</v>
      </c>
      <c r="I17" s="21" t="s">
        <v>69</v>
      </c>
      <c r="J17" s="40" t="str">
        <f>'Rekapitulace stavby'!AM12</f>
        <v/>
      </c>
      <c r="L17" s="7"/>
    </row>
    <row r="18" spans="2:12" s="2" customFormat="1" ht="18" customHeight="1" x14ac:dyDescent="0.25">
      <c r="B18" s="7"/>
      <c r="E18" s="253" t="str">
        <f>'Rekapitulace stavby'!D13</f>
        <v xml:space="preserve"> </v>
      </c>
      <c r="F18" s="253"/>
      <c r="G18" s="253"/>
      <c r="H18" s="253"/>
      <c r="I18" s="21" t="s">
        <v>67</v>
      </c>
      <c r="J18" s="40" t="str">
        <f>'Rekapitulace stavby'!AM13</f>
        <v/>
      </c>
      <c r="L18" s="7"/>
    </row>
    <row r="19" spans="2:12" s="2" customFormat="1" ht="6.95" customHeight="1" x14ac:dyDescent="0.25">
      <c r="B19" s="7"/>
      <c r="L19" s="7"/>
    </row>
    <row r="20" spans="2:12" s="2" customFormat="1" ht="12" customHeight="1" x14ac:dyDescent="0.25">
      <c r="B20" s="7"/>
      <c r="D20" s="21" t="s">
        <v>44</v>
      </c>
      <c r="I20" s="21" t="s">
        <v>69</v>
      </c>
      <c r="J20" s="40" t="str">
        <f>IF('Rekapitulace stavby'!AM15="","",'Rekapitulace stavby'!AM15)</f>
        <v/>
      </c>
      <c r="L20" s="7"/>
    </row>
    <row r="21" spans="2:12" s="2" customFormat="1" ht="18" customHeight="1" x14ac:dyDescent="0.25">
      <c r="B21" s="7"/>
      <c r="E21" s="40" t="str">
        <f>IF('Rekapitulace stavby'!D16="","",'Rekapitulace stavby'!D16)</f>
        <v xml:space="preserve"> </v>
      </c>
      <c r="I21" s="21" t="s">
        <v>67</v>
      </c>
      <c r="J21" s="40" t="str">
        <f>IF('Rekapitulace stavby'!AM16="","",'Rekapitulace stavby'!AM16)</f>
        <v/>
      </c>
      <c r="L21" s="7"/>
    </row>
    <row r="22" spans="2:12" s="2" customFormat="1" ht="6.95" customHeight="1" x14ac:dyDescent="0.25">
      <c r="B22" s="7"/>
      <c r="L22" s="7"/>
    </row>
    <row r="23" spans="2:12" s="2" customFormat="1" ht="12" customHeight="1" x14ac:dyDescent="0.25">
      <c r="B23" s="7"/>
      <c r="D23" s="21" t="s">
        <v>42</v>
      </c>
      <c r="I23" s="21" t="s">
        <v>69</v>
      </c>
      <c r="J23" s="40" t="str">
        <f>IF('Rekapitulace stavby'!AM18="","",'Rekapitulace stavby'!AM18)</f>
        <v/>
      </c>
      <c r="L23" s="7"/>
    </row>
    <row r="24" spans="2:12" s="2" customFormat="1" ht="18" customHeight="1" x14ac:dyDescent="0.25">
      <c r="B24" s="7"/>
      <c r="E24" s="40" t="str">
        <f>IF('Rekapitulace stavby'!D19="","",'Rekapitulace stavby'!D19)</f>
        <v xml:space="preserve"> </v>
      </c>
      <c r="I24" s="21" t="s">
        <v>67</v>
      </c>
      <c r="J24" s="40" t="str">
        <f>IF('Rekapitulace stavby'!AM19="","",'Rekapitulace stavby'!AM19)</f>
        <v/>
      </c>
      <c r="L24" s="7"/>
    </row>
    <row r="25" spans="2:12" s="2" customFormat="1" ht="6.95" customHeight="1" x14ac:dyDescent="0.25">
      <c r="B25" s="7"/>
      <c r="L25" s="7"/>
    </row>
    <row r="26" spans="2:12" s="2" customFormat="1" ht="12" customHeight="1" x14ac:dyDescent="0.25">
      <c r="B26" s="7"/>
      <c r="D26" s="21" t="s">
        <v>66</v>
      </c>
      <c r="L26" s="7"/>
    </row>
    <row r="27" spans="2:12" s="118" customFormat="1" ht="16.5" customHeight="1" x14ac:dyDescent="0.25">
      <c r="B27" s="181"/>
      <c r="E27" s="262" t="s">
        <v>35</v>
      </c>
      <c r="F27" s="262"/>
      <c r="G27" s="262"/>
      <c r="H27" s="262"/>
      <c r="L27" s="181"/>
    </row>
    <row r="28" spans="2:12" s="2" customFormat="1" ht="6.95" customHeight="1" x14ac:dyDescent="0.25">
      <c r="B28" s="7"/>
      <c r="L28" s="7"/>
    </row>
    <row r="29" spans="2:12" s="2" customFormat="1" ht="6.95" customHeight="1" x14ac:dyDescent="0.25">
      <c r="B29" s="7"/>
      <c r="D29" s="113"/>
      <c r="E29" s="113"/>
      <c r="F29" s="113"/>
      <c r="G29" s="113"/>
      <c r="H29" s="113"/>
      <c r="I29" s="113"/>
      <c r="J29" s="113"/>
      <c r="K29" s="113"/>
      <c r="L29" s="7"/>
    </row>
    <row r="30" spans="2:12" s="2" customFormat="1" ht="14.45" customHeight="1" x14ac:dyDescent="0.25">
      <c r="B30" s="7"/>
      <c r="D30" s="117" t="s">
        <v>145</v>
      </c>
      <c r="J30" s="180">
        <f>J61</f>
        <v>0</v>
      </c>
      <c r="L30" s="7"/>
    </row>
    <row r="31" spans="2:12" s="2" customFormat="1" ht="14.45" customHeight="1" x14ac:dyDescent="0.25">
      <c r="B31" s="7"/>
      <c r="D31" s="37" t="s">
        <v>108</v>
      </c>
      <c r="J31" s="180">
        <f>J75</f>
        <v>0</v>
      </c>
      <c r="L31" s="7"/>
    </row>
    <row r="32" spans="2:12" s="2" customFormat="1" ht="25.35" customHeight="1" x14ac:dyDescent="0.25">
      <c r="B32" s="7"/>
      <c r="D32" s="115" t="s">
        <v>63</v>
      </c>
      <c r="J32" s="177">
        <f>ROUND(J30 + J31, 2)</f>
        <v>0</v>
      </c>
      <c r="L32" s="7"/>
    </row>
    <row r="33" spans="2:12" s="2" customFormat="1" ht="6.95" customHeight="1" x14ac:dyDescent="0.25">
      <c r="B33" s="7"/>
      <c r="D33" s="113"/>
      <c r="E33" s="113"/>
      <c r="F33" s="113"/>
      <c r="G33" s="113"/>
      <c r="H33" s="113"/>
      <c r="I33" s="113"/>
      <c r="J33" s="113"/>
      <c r="K33" s="113"/>
      <c r="L33" s="7"/>
    </row>
    <row r="34" spans="2:12" s="2" customFormat="1" ht="14.45" customHeight="1" x14ac:dyDescent="0.25">
      <c r="B34" s="7"/>
      <c r="F34" s="112" t="s">
        <v>61</v>
      </c>
      <c r="I34" s="112" t="s">
        <v>62</v>
      </c>
      <c r="J34" s="112" t="s">
        <v>60</v>
      </c>
      <c r="L34" s="7"/>
    </row>
    <row r="35" spans="2:12" s="2" customFormat="1" ht="14.45" customHeight="1" x14ac:dyDescent="0.25">
      <c r="B35" s="7"/>
      <c r="D35" s="21" t="s">
        <v>59</v>
      </c>
      <c r="E35" s="21" t="s">
        <v>58</v>
      </c>
      <c r="F35" s="110">
        <f>J32</f>
        <v>0</v>
      </c>
      <c r="I35" s="109">
        <v>0.21</v>
      </c>
      <c r="J35" s="110">
        <f>F35*I35</f>
        <v>0</v>
      </c>
      <c r="L35" s="7"/>
    </row>
    <row r="36" spans="2:12" s="2" customFormat="1" ht="14.45" customHeight="1" x14ac:dyDescent="0.25">
      <c r="B36" s="7"/>
      <c r="E36" s="21" t="s">
        <v>57</v>
      </c>
      <c r="F36" s="110">
        <f>ROUND((SUM(BF75:BF76) + SUM(BF96:BF135)),  2)</f>
        <v>0</v>
      </c>
      <c r="I36" s="109">
        <v>0.15</v>
      </c>
      <c r="J36" s="110">
        <f>ROUND(((SUM(BF75:BF76) + SUM(BF96:BF135))*I36),  2)</f>
        <v>0</v>
      </c>
      <c r="L36" s="7"/>
    </row>
    <row r="37" spans="2:12" s="2" customFormat="1" ht="14.45" hidden="1" customHeight="1" x14ac:dyDescent="0.25">
      <c r="B37" s="7"/>
      <c r="E37" s="21" t="s">
        <v>56</v>
      </c>
      <c r="F37" s="110">
        <f>ROUND((SUM(BG75:BG76) + SUM(BG96:BG135)),  2)</f>
        <v>0</v>
      </c>
      <c r="I37" s="109">
        <v>0.21</v>
      </c>
      <c r="J37" s="110">
        <f>0</f>
        <v>0</v>
      </c>
      <c r="L37" s="7"/>
    </row>
    <row r="38" spans="2:12" s="2" customFormat="1" ht="14.45" hidden="1" customHeight="1" x14ac:dyDescent="0.25">
      <c r="B38" s="7"/>
      <c r="E38" s="21" t="s">
        <v>55</v>
      </c>
      <c r="F38" s="110">
        <f>ROUND((SUM(BH75:BH76) + SUM(BH96:BH135)),  2)</f>
        <v>0</v>
      </c>
      <c r="I38" s="109">
        <v>0.15</v>
      </c>
      <c r="J38" s="110">
        <f>0</f>
        <v>0</v>
      </c>
      <c r="L38" s="7"/>
    </row>
    <row r="39" spans="2:12" s="2" customFormat="1" ht="14.45" hidden="1" customHeight="1" x14ac:dyDescent="0.25">
      <c r="B39" s="7"/>
      <c r="E39" s="21" t="s">
        <v>54</v>
      </c>
      <c r="F39" s="110">
        <f>ROUND((SUM(BI75:BI76) + SUM(BI96:BI135)),  2)</f>
        <v>0</v>
      </c>
      <c r="I39" s="109">
        <v>0</v>
      </c>
      <c r="J39" s="110">
        <f>0</f>
        <v>0</v>
      </c>
      <c r="L39" s="7"/>
    </row>
    <row r="40" spans="2:12" s="2" customFormat="1" ht="6.95" customHeight="1" x14ac:dyDescent="0.25">
      <c r="B40" s="7"/>
      <c r="L40" s="7"/>
    </row>
    <row r="41" spans="2:12" s="2" customFormat="1" ht="25.35" customHeight="1" x14ac:dyDescent="0.25">
      <c r="B41" s="7"/>
      <c r="C41" s="5"/>
      <c r="D41" s="107" t="s">
        <v>53</v>
      </c>
      <c r="E41" s="20"/>
      <c r="F41" s="20"/>
      <c r="G41" s="106" t="s">
        <v>52</v>
      </c>
      <c r="H41" s="105" t="s">
        <v>51</v>
      </c>
      <c r="I41" s="20"/>
      <c r="J41" s="179">
        <f>SUM(J32:J39)</f>
        <v>0</v>
      </c>
      <c r="K41" s="103"/>
      <c r="L41" s="7"/>
    </row>
    <row r="42" spans="2:12" s="2" customFormat="1" ht="14.45" customHeight="1" x14ac:dyDescent="0.25">
      <c r="B42" s="4"/>
      <c r="C42" s="3"/>
      <c r="D42" s="3"/>
      <c r="E42" s="3"/>
      <c r="F42" s="3"/>
      <c r="G42" s="3"/>
      <c r="H42" s="3"/>
      <c r="I42" s="3"/>
      <c r="J42" s="3"/>
      <c r="K42" s="3"/>
      <c r="L42" s="7"/>
    </row>
    <row r="46" spans="2:12" s="2" customFormat="1" ht="6.95" customHeight="1" x14ac:dyDescent="0.25">
      <c r="B46" s="28"/>
      <c r="C46" s="27"/>
      <c r="D46" s="27"/>
      <c r="E46" s="27"/>
      <c r="F46" s="27"/>
      <c r="G46" s="27"/>
      <c r="H46" s="27"/>
      <c r="I46" s="27"/>
      <c r="J46" s="27"/>
      <c r="K46" s="27"/>
      <c r="L46" s="7"/>
    </row>
    <row r="47" spans="2:12" s="2" customFormat="1" ht="24.95" customHeight="1" x14ac:dyDescent="0.25">
      <c r="B47" s="7"/>
      <c r="C47" s="26" t="s">
        <v>144</v>
      </c>
      <c r="L47" s="7"/>
    </row>
    <row r="48" spans="2:12" s="2" customFormat="1" ht="6.95" customHeight="1" x14ac:dyDescent="0.25">
      <c r="B48" s="7"/>
      <c r="L48" s="7"/>
    </row>
    <row r="49" spans="2:47" s="2" customFormat="1" ht="12" customHeight="1" x14ac:dyDescent="0.25">
      <c r="B49" s="7"/>
      <c r="C49" s="21" t="s">
        <v>48</v>
      </c>
      <c r="L49" s="7"/>
    </row>
    <row r="50" spans="2:47" s="2" customFormat="1" ht="16.5" customHeight="1" x14ac:dyDescent="0.25">
      <c r="B50" s="7"/>
      <c r="E50" s="284" t="str">
        <f>E7</f>
        <v>PP-SAKO Brno, a.s. - SSO Jedovnická 4</v>
      </c>
      <c r="F50" s="285"/>
      <c r="G50" s="285"/>
      <c r="H50" s="285"/>
      <c r="L50" s="7"/>
    </row>
    <row r="51" spans="2:47" s="2" customFormat="1" ht="12" customHeight="1" x14ac:dyDescent="0.25">
      <c r="B51" s="7"/>
      <c r="C51" s="21" t="s">
        <v>137</v>
      </c>
      <c r="L51" s="7"/>
    </row>
    <row r="52" spans="2:47" s="2" customFormat="1" ht="16.5" customHeight="1" x14ac:dyDescent="0.25">
      <c r="B52" s="7"/>
      <c r="E52" s="278" t="str">
        <f>E9</f>
        <v>SO 002 - Zpevněne plochy</v>
      </c>
      <c r="F52" s="271"/>
      <c r="G52" s="271"/>
      <c r="H52" s="271"/>
      <c r="L52" s="7"/>
    </row>
    <row r="53" spans="2:47" s="2" customFormat="1" ht="6.95" customHeight="1" x14ac:dyDescent="0.25">
      <c r="B53" s="7"/>
      <c r="L53" s="7"/>
    </row>
    <row r="54" spans="2:47" s="2" customFormat="1" ht="12" customHeight="1" x14ac:dyDescent="0.25">
      <c r="B54" s="7"/>
      <c r="C54" s="21" t="s">
        <v>47</v>
      </c>
      <c r="F54" s="40" t="str">
        <f>F12</f>
        <v xml:space="preserve"> </v>
      </c>
      <c r="I54" s="21" t="s">
        <v>46</v>
      </c>
      <c r="J54" s="169">
        <f>IF(J12="","",J12)</f>
        <v>43787</v>
      </c>
      <c r="L54" s="7"/>
    </row>
    <row r="55" spans="2:47" s="2" customFormat="1" ht="6.95" customHeight="1" x14ac:dyDescent="0.25">
      <c r="B55" s="7"/>
      <c r="L55" s="7"/>
    </row>
    <row r="56" spans="2:47" s="2" customFormat="1" ht="13.7" customHeight="1" x14ac:dyDescent="0.25">
      <c r="B56" s="7"/>
      <c r="C56" s="21" t="s">
        <v>45</v>
      </c>
      <c r="F56" s="40" t="str">
        <f>E15</f>
        <v xml:space="preserve"> </v>
      </c>
      <c r="I56" s="21" t="s">
        <v>44</v>
      </c>
      <c r="J56" s="168" t="str">
        <f>E21</f>
        <v xml:space="preserve"> </v>
      </c>
      <c r="L56" s="7"/>
    </row>
    <row r="57" spans="2:47" s="2" customFormat="1" ht="13.7" customHeight="1" x14ac:dyDescent="0.25">
      <c r="B57" s="7"/>
      <c r="C57" s="21" t="s">
        <v>43</v>
      </c>
      <c r="F57" s="40" t="str">
        <f>IF(E18="","",E18)</f>
        <v xml:space="preserve"> </v>
      </c>
      <c r="I57" s="21" t="s">
        <v>42</v>
      </c>
      <c r="J57" s="168" t="str">
        <f>E24</f>
        <v xml:space="preserve"> </v>
      </c>
      <c r="L57" s="7"/>
    </row>
    <row r="58" spans="2:47" s="2" customFormat="1" ht="10.35" customHeight="1" x14ac:dyDescent="0.25">
      <c r="B58" s="7"/>
      <c r="L58" s="7"/>
    </row>
    <row r="59" spans="2:47" s="2" customFormat="1" ht="29.25" customHeight="1" x14ac:dyDescent="0.25">
      <c r="B59" s="7"/>
      <c r="C59" s="102" t="s">
        <v>143</v>
      </c>
      <c r="D59" s="5"/>
      <c r="E59" s="5"/>
      <c r="F59" s="5"/>
      <c r="G59" s="5"/>
      <c r="H59" s="5"/>
      <c r="I59" s="5"/>
      <c r="J59" s="178" t="s">
        <v>132</v>
      </c>
      <c r="K59" s="5"/>
      <c r="L59" s="7"/>
    </row>
    <row r="60" spans="2:47" s="2" customFormat="1" ht="10.35" customHeight="1" x14ac:dyDescent="0.25">
      <c r="B60" s="7"/>
      <c r="L60" s="7"/>
    </row>
    <row r="61" spans="2:47" s="2" customFormat="1" ht="22.9" customHeight="1" x14ac:dyDescent="0.25">
      <c r="B61" s="7"/>
      <c r="C61" s="89" t="s">
        <v>142</v>
      </c>
      <c r="J61" s="177">
        <f>J62</f>
        <v>0</v>
      </c>
      <c r="L61" s="7"/>
      <c r="AU61" s="40"/>
    </row>
    <row r="62" spans="2:47" s="95" customFormat="1" ht="24.95" customHeight="1" x14ac:dyDescent="0.25">
      <c r="B62" s="175"/>
      <c r="D62" s="98" t="s">
        <v>141</v>
      </c>
      <c r="E62" s="97"/>
      <c r="F62" s="97"/>
      <c r="G62" s="97"/>
      <c r="H62" s="97"/>
      <c r="I62" s="97"/>
      <c r="J62" s="176">
        <f>J63+J64+J65+J66+J67+J68+J69+J70+J71+J72</f>
        <v>0</v>
      </c>
      <c r="L62" s="175"/>
    </row>
    <row r="63" spans="2:47" s="90" customFormat="1" ht="19.899999999999999" customHeight="1" x14ac:dyDescent="0.25">
      <c r="B63" s="173"/>
      <c r="D63" s="93" t="s">
        <v>260</v>
      </c>
      <c r="E63" s="92"/>
      <c r="F63" s="92"/>
      <c r="G63" s="92"/>
      <c r="H63" s="92"/>
      <c r="I63" s="92"/>
      <c r="J63" s="174">
        <f>J98</f>
        <v>0</v>
      </c>
      <c r="L63" s="173"/>
    </row>
    <row r="64" spans="2:47" s="90" customFormat="1" ht="19.899999999999999" customHeight="1" x14ac:dyDescent="0.25">
      <c r="B64" s="173"/>
      <c r="D64" s="93" t="s">
        <v>259</v>
      </c>
      <c r="E64" s="92"/>
      <c r="F64" s="92"/>
      <c r="G64" s="92"/>
      <c r="H64" s="92"/>
      <c r="I64" s="92"/>
      <c r="J64" s="174">
        <f>J102</f>
        <v>0</v>
      </c>
      <c r="L64" s="173"/>
    </row>
    <row r="65" spans="2:14" s="90" customFormat="1" ht="19.899999999999999" customHeight="1" x14ac:dyDescent="0.25">
      <c r="B65" s="173"/>
      <c r="D65" s="93" t="s">
        <v>258</v>
      </c>
      <c r="E65" s="92"/>
      <c r="F65" s="92"/>
      <c r="G65" s="92"/>
      <c r="H65" s="92"/>
      <c r="I65" s="92"/>
      <c r="J65" s="174">
        <f>J106</f>
        <v>0</v>
      </c>
      <c r="L65" s="173"/>
    </row>
    <row r="66" spans="2:14" s="90" customFormat="1" ht="19.899999999999999" customHeight="1" x14ac:dyDescent="0.25">
      <c r="B66" s="173"/>
      <c r="D66" s="93" t="s">
        <v>257</v>
      </c>
      <c r="E66" s="92"/>
      <c r="F66" s="92"/>
      <c r="G66" s="92"/>
      <c r="H66" s="92"/>
      <c r="I66" s="92"/>
      <c r="J66" s="174">
        <f>J108</f>
        <v>0</v>
      </c>
      <c r="L66" s="173"/>
    </row>
    <row r="67" spans="2:14" s="90" customFormat="1" ht="19.899999999999999" customHeight="1" x14ac:dyDescent="0.25">
      <c r="B67" s="173"/>
      <c r="D67" s="93" t="s">
        <v>256</v>
      </c>
      <c r="E67" s="92"/>
      <c r="F67" s="92"/>
      <c r="G67" s="92"/>
      <c r="H67" s="92"/>
      <c r="I67" s="92"/>
      <c r="J67" s="174">
        <f>J111</f>
        <v>0</v>
      </c>
      <c r="L67" s="173"/>
    </row>
    <row r="68" spans="2:14" s="90" customFormat="1" ht="19.899999999999999" customHeight="1" x14ac:dyDescent="0.25">
      <c r="B68" s="173"/>
      <c r="D68" s="93" t="s">
        <v>255</v>
      </c>
      <c r="E68" s="92"/>
      <c r="F68" s="92"/>
      <c r="G68" s="92"/>
      <c r="H68" s="92"/>
      <c r="I68" s="92"/>
      <c r="J68" s="174">
        <f>J118</f>
        <v>0</v>
      </c>
      <c r="L68" s="173"/>
    </row>
    <row r="69" spans="2:14" s="90" customFormat="1" ht="19.899999999999999" customHeight="1" x14ac:dyDescent="0.25">
      <c r="B69" s="173"/>
      <c r="D69" s="93" t="s">
        <v>254</v>
      </c>
      <c r="E69" s="92"/>
      <c r="F69" s="92"/>
      <c r="G69" s="92"/>
      <c r="H69" s="92"/>
      <c r="I69" s="92"/>
      <c r="J69" s="174">
        <f>J120</f>
        <v>0</v>
      </c>
      <c r="L69" s="173"/>
    </row>
    <row r="70" spans="2:14" s="90" customFormat="1" ht="19.899999999999999" customHeight="1" x14ac:dyDescent="0.25">
      <c r="B70" s="173"/>
      <c r="D70" s="93" t="s">
        <v>253</v>
      </c>
      <c r="E70" s="92"/>
      <c r="F70" s="92"/>
      <c r="G70" s="92"/>
      <c r="H70" s="92"/>
      <c r="I70" s="92"/>
      <c r="J70" s="174">
        <f>J126</f>
        <v>0</v>
      </c>
      <c r="L70" s="173"/>
    </row>
    <row r="71" spans="2:14" s="90" customFormat="1" ht="19.899999999999999" customHeight="1" x14ac:dyDescent="0.25">
      <c r="B71" s="173"/>
      <c r="D71" s="93" t="s">
        <v>252</v>
      </c>
      <c r="E71" s="92"/>
      <c r="F71" s="92"/>
      <c r="G71" s="92"/>
      <c r="H71" s="92"/>
      <c r="I71" s="92"/>
      <c r="J71" s="174">
        <f>J129</f>
        <v>0</v>
      </c>
      <c r="L71" s="173"/>
    </row>
    <row r="72" spans="2:14" s="90" customFormat="1" ht="19.899999999999999" customHeight="1" x14ac:dyDescent="0.25">
      <c r="B72" s="173"/>
      <c r="D72" s="93" t="s">
        <v>251</v>
      </c>
      <c r="E72" s="92"/>
      <c r="F72" s="92"/>
      <c r="G72" s="92"/>
      <c r="H72" s="92"/>
      <c r="I72" s="92"/>
      <c r="J72" s="174">
        <f>J131</f>
        <v>0</v>
      </c>
      <c r="L72" s="173"/>
    </row>
    <row r="73" spans="2:14" s="2" customFormat="1" ht="21.75" customHeight="1" x14ac:dyDescent="0.25">
      <c r="B73" s="7"/>
      <c r="L73" s="7"/>
    </row>
    <row r="74" spans="2:14" s="2" customFormat="1" ht="6.95" customHeight="1" x14ac:dyDescent="0.25">
      <c r="B74" s="7"/>
      <c r="L74" s="7"/>
    </row>
    <row r="75" spans="2:14" s="2" customFormat="1" ht="29.25" customHeight="1" x14ac:dyDescent="0.25">
      <c r="B75" s="7"/>
      <c r="C75" s="89" t="s">
        <v>139</v>
      </c>
      <c r="J75" s="172">
        <v>0</v>
      </c>
      <c r="L75" s="7"/>
      <c r="N75" s="171"/>
    </row>
    <row r="76" spans="2:14" s="2" customFormat="1" ht="18" customHeight="1" x14ac:dyDescent="0.25">
      <c r="B76" s="7"/>
      <c r="L76" s="7"/>
    </row>
    <row r="77" spans="2:14" s="2" customFormat="1" ht="29.25" customHeight="1" x14ac:dyDescent="0.25">
      <c r="B77" s="7"/>
      <c r="C77" s="6" t="s">
        <v>0</v>
      </c>
      <c r="D77" s="5"/>
      <c r="E77" s="5"/>
      <c r="F77" s="5"/>
      <c r="G77" s="5"/>
      <c r="H77" s="5"/>
      <c r="I77" s="5"/>
      <c r="J77" s="170">
        <f>ROUND(J61+J75,2)</f>
        <v>0</v>
      </c>
      <c r="K77" s="5"/>
      <c r="L77" s="7"/>
    </row>
    <row r="78" spans="2:14" s="2" customFormat="1" ht="6.95" customHeight="1" x14ac:dyDescent="0.25">
      <c r="B78" s="4"/>
      <c r="C78" s="3"/>
      <c r="D78" s="3"/>
      <c r="E78" s="3"/>
      <c r="F78" s="3"/>
      <c r="G78" s="3"/>
      <c r="H78" s="3"/>
      <c r="I78" s="3"/>
      <c r="J78" s="3"/>
      <c r="K78" s="3"/>
      <c r="L78" s="7"/>
    </row>
    <row r="82" spans="2:63" s="2" customFormat="1" ht="6.95" customHeight="1" x14ac:dyDescent="0.25">
      <c r="B82" s="28"/>
      <c r="C82" s="27"/>
      <c r="D82" s="27"/>
      <c r="E82" s="27"/>
      <c r="F82" s="27"/>
      <c r="G82" s="27"/>
      <c r="H82" s="27"/>
      <c r="I82" s="27"/>
      <c r="J82" s="27"/>
      <c r="K82" s="27"/>
      <c r="L82" s="7"/>
    </row>
    <row r="83" spans="2:63" s="2" customFormat="1" ht="24.95" customHeight="1" x14ac:dyDescent="0.25">
      <c r="B83" s="7"/>
      <c r="C83" s="26" t="s">
        <v>138</v>
      </c>
      <c r="L83" s="7"/>
    </row>
    <row r="84" spans="2:63" s="2" customFormat="1" ht="6.95" customHeight="1" x14ac:dyDescent="0.25">
      <c r="B84" s="7"/>
      <c r="L84" s="7"/>
    </row>
    <row r="85" spans="2:63" s="2" customFormat="1" ht="12" customHeight="1" x14ac:dyDescent="0.25">
      <c r="B85" s="7"/>
      <c r="C85" s="21" t="s">
        <v>48</v>
      </c>
      <c r="L85" s="7"/>
    </row>
    <row r="86" spans="2:63" s="2" customFormat="1" ht="16.5" customHeight="1" x14ac:dyDescent="0.25">
      <c r="B86" s="7"/>
      <c r="E86" s="284" t="str">
        <f>E7</f>
        <v>PP-SAKO Brno, a.s. - SSO Jedovnická 4</v>
      </c>
      <c r="F86" s="285"/>
      <c r="G86" s="285"/>
      <c r="H86" s="285"/>
      <c r="L86" s="7"/>
    </row>
    <row r="87" spans="2:63" s="2" customFormat="1" ht="12" customHeight="1" x14ac:dyDescent="0.25">
      <c r="B87" s="7"/>
      <c r="C87" s="21" t="s">
        <v>137</v>
      </c>
      <c r="L87" s="7"/>
    </row>
    <row r="88" spans="2:63" s="2" customFormat="1" ht="16.5" customHeight="1" x14ac:dyDescent="0.25">
      <c r="B88" s="7"/>
      <c r="E88" s="278" t="str">
        <f>E9</f>
        <v>SO 002 - Zpevněne plochy</v>
      </c>
      <c r="F88" s="271"/>
      <c r="G88" s="271"/>
      <c r="H88" s="271"/>
      <c r="L88" s="7"/>
    </row>
    <row r="89" spans="2:63" s="2" customFormat="1" ht="6.95" customHeight="1" x14ac:dyDescent="0.25">
      <c r="B89" s="7"/>
      <c r="L89" s="7"/>
    </row>
    <row r="90" spans="2:63" s="2" customFormat="1" ht="12" customHeight="1" x14ac:dyDescent="0.25">
      <c r="B90" s="7"/>
      <c r="C90" s="21" t="s">
        <v>47</v>
      </c>
      <c r="F90" s="40" t="str">
        <f>F12</f>
        <v xml:space="preserve"> </v>
      </c>
      <c r="I90" s="21" t="s">
        <v>46</v>
      </c>
      <c r="J90" s="169">
        <f>IF(J12="","",J12)</f>
        <v>43787</v>
      </c>
      <c r="L90" s="7"/>
    </row>
    <row r="91" spans="2:63" s="2" customFormat="1" ht="6.95" customHeight="1" x14ac:dyDescent="0.25">
      <c r="B91" s="7"/>
      <c r="L91" s="7"/>
    </row>
    <row r="92" spans="2:63" s="2" customFormat="1" ht="13.7" customHeight="1" x14ac:dyDescent="0.25">
      <c r="B92" s="7"/>
      <c r="C92" s="21" t="s">
        <v>45</v>
      </c>
      <c r="F92" s="40" t="str">
        <f>E15</f>
        <v xml:space="preserve"> </v>
      </c>
      <c r="I92" s="21" t="s">
        <v>44</v>
      </c>
      <c r="J92" s="168" t="str">
        <f>E21</f>
        <v xml:space="preserve"> </v>
      </c>
      <c r="L92" s="7"/>
    </row>
    <row r="93" spans="2:63" s="2" customFormat="1" ht="13.7" customHeight="1" x14ac:dyDescent="0.25">
      <c r="B93" s="7"/>
      <c r="C93" s="21" t="s">
        <v>43</v>
      </c>
      <c r="F93" s="40" t="str">
        <f>IF(E18="","",E18)</f>
        <v xml:space="preserve"> </v>
      </c>
      <c r="I93" s="21" t="s">
        <v>42</v>
      </c>
      <c r="J93" s="168" t="str">
        <f>E24</f>
        <v xml:space="preserve"> </v>
      </c>
      <c r="L93" s="7"/>
    </row>
    <row r="94" spans="2:63" s="2" customFormat="1" ht="10.35" customHeight="1" x14ac:dyDescent="0.25">
      <c r="B94" s="7"/>
      <c r="L94" s="7"/>
    </row>
    <row r="95" spans="2:63" s="75" customFormat="1" ht="29.25" customHeight="1" x14ac:dyDescent="0.25">
      <c r="B95" s="166"/>
      <c r="C95" s="79" t="s">
        <v>136</v>
      </c>
      <c r="D95" s="78" t="s">
        <v>37</v>
      </c>
      <c r="E95" s="78" t="s">
        <v>41</v>
      </c>
      <c r="F95" s="78" t="s">
        <v>40</v>
      </c>
      <c r="G95" s="78" t="s">
        <v>135</v>
      </c>
      <c r="H95" s="78" t="s">
        <v>134</v>
      </c>
      <c r="I95" s="78" t="s">
        <v>133</v>
      </c>
      <c r="J95" s="167" t="s">
        <v>132</v>
      </c>
      <c r="K95" s="76" t="s">
        <v>131</v>
      </c>
      <c r="L95" s="166"/>
      <c r="M95" s="165"/>
      <c r="N95" s="164"/>
      <c r="O95" s="164"/>
      <c r="P95" s="164"/>
      <c r="Q95" s="164"/>
      <c r="R95" s="164"/>
      <c r="S95" s="164"/>
      <c r="T95" s="163"/>
    </row>
    <row r="96" spans="2:63" s="2" customFormat="1" ht="22.9" customHeight="1" x14ac:dyDescent="0.25">
      <c r="B96" s="7"/>
      <c r="C96" s="9" t="s">
        <v>130</v>
      </c>
      <c r="J96" s="162">
        <f>J97</f>
        <v>0</v>
      </c>
      <c r="L96" s="7"/>
      <c r="M96" s="161"/>
      <c r="N96" s="113"/>
      <c r="O96" s="113"/>
      <c r="P96" s="160"/>
      <c r="Q96" s="113"/>
      <c r="R96" s="160"/>
      <c r="S96" s="113"/>
      <c r="T96" s="159"/>
      <c r="AT96" s="40"/>
      <c r="AU96" s="40"/>
      <c r="BK96" s="158"/>
    </row>
    <row r="97" spans="2:65" s="66" customFormat="1" ht="25.9" customHeight="1" x14ac:dyDescent="0.2">
      <c r="B97" s="151"/>
      <c r="D97" s="69" t="s">
        <v>110</v>
      </c>
      <c r="E97" s="72" t="s">
        <v>129</v>
      </c>
      <c r="F97" s="72" t="s">
        <v>128</v>
      </c>
      <c r="J97" s="157">
        <f>J98+J102+J106+J108+J111+J118+J120+J126+J129+J131</f>
        <v>0</v>
      </c>
      <c r="L97" s="151"/>
      <c r="M97" s="150"/>
      <c r="P97" s="149"/>
      <c r="R97" s="149"/>
      <c r="T97" s="148"/>
      <c r="AR97" s="69"/>
      <c r="AT97" s="147"/>
      <c r="AU97" s="147"/>
      <c r="AY97" s="69"/>
      <c r="BK97" s="146"/>
    </row>
    <row r="98" spans="2:65" s="66" customFormat="1" ht="22.9" customHeight="1" x14ac:dyDescent="0.2">
      <c r="B98" s="151"/>
      <c r="D98" s="69" t="s">
        <v>110</v>
      </c>
      <c r="E98" s="68">
        <v>11</v>
      </c>
      <c r="F98" s="68" t="s">
        <v>250</v>
      </c>
      <c r="J98" s="152">
        <f>J99+J100+J101</f>
        <v>0</v>
      </c>
      <c r="L98" s="151"/>
      <c r="M98" s="150"/>
      <c r="P98" s="149"/>
      <c r="R98" s="149"/>
      <c r="T98" s="148"/>
      <c r="AR98" s="69"/>
      <c r="AT98" s="147"/>
      <c r="AU98" s="147"/>
      <c r="AY98" s="69"/>
      <c r="BK98" s="146"/>
    </row>
    <row r="99" spans="2:65" s="2" customFormat="1" ht="16.5" customHeight="1" x14ac:dyDescent="0.25">
      <c r="B99" s="145"/>
      <c r="C99" s="56">
        <v>1</v>
      </c>
      <c r="D99" s="56" t="s">
        <v>78</v>
      </c>
      <c r="E99" s="55" t="s">
        <v>249</v>
      </c>
      <c r="F99" s="54" t="s">
        <v>248</v>
      </c>
      <c r="G99" s="53" t="s">
        <v>201</v>
      </c>
      <c r="H99" s="52">
        <v>570</v>
      </c>
      <c r="I99" s="51">
        <v>0</v>
      </c>
      <c r="J99" s="51">
        <f>ROUND(I99*H99,2)</f>
        <v>0</v>
      </c>
      <c r="K99" s="54" t="s">
        <v>148</v>
      </c>
      <c r="L99" s="7"/>
      <c r="M99" s="138"/>
      <c r="N99" s="137"/>
      <c r="O99" s="136"/>
      <c r="P99" s="136"/>
      <c r="Q99" s="136"/>
      <c r="R99" s="136"/>
      <c r="S99" s="136"/>
      <c r="T99" s="135"/>
      <c r="AR99" s="40"/>
      <c r="AT99" s="40"/>
      <c r="AU99" s="40"/>
      <c r="AY99" s="40"/>
      <c r="BE99" s="134"/>
      <c r="BF99" s="134"/>
      <c r="BG99" s="134"/>
      <c r="BH99" s="134"/>
      <c r="BI99" s="134"/>
      <c r="BJ99" s="40"/>
      <c r="BK99" s="134"/>
      <c r="BL99" s="40"/>
      <c r="BM99" s="40"/>
    </row>
    <row r="100" spans="2:65" s="2" customFormat="1" ht="16.5" customHeight="1" x14ac:dyDescent="0.25">
      <c r="B100" s="145"/>
      <c r="C100" s="56">
        <v>2</v>
      </c>
      <c r="D100" s="56" t="s">
        <v>78</v>
      </c>
      <c r="E100" s="55" t="s">
        <v>247</v>
      </c>
      <c r="F100" s="54" t="s">
        <v>246</v>
      </c>
      <c r="G100" s="53" t="s">
        <v>206</v>
      </c>
      <c r="H100" s="52">
        <v>4282</v>
      </c>
      <c r="I100" s="51">
        <v>0</v>
      </c>
      <c r="J100" s="51">
        <f>ROUND(I100*H100,2)</f>
        <v>0</v>
      </c>
      <c r="K100" s="54" t="s">
        <v>35</v>
      </c>
      <c r="L100" s="7"/>
      <c r="M100" s="138"/>
      <c r="N100" s="137"/>
      <c r="O100" s="136"/>
      <c r="P100" s="136"/>
      <c r="Q100" s="136"/>
      <c r="R100" s="136"/>
      <c r="S100" s="136"/>
      <c r="T100" s="135"/>
      <c r="AR100" s="40"/>
      <c r="AT100" s="40"/>
      <c r="AU100" s="40"/>
      <c r="AY100" s="40"/>
      <c r="BE100" s="134"/>
      <c r="BF100" s="134"/>
      <c r="BG100" s="134"/>
      <c r="BH100" s="134"/>
      <c r="BI100" s="134"/>
      <c r="BJ100" s="40"/>
      <c r="BK100" s="134"/>
      <c r="BL100" s="40"/>
      <c r="BM100" s="40"/>
    </row>
    <row r="101" spans="2:65" s="2" customFormat="1" ht="16.5" customHeight="1" x14ac:dyDescent="0.25">
      <c r="B101" s="145"/>
      <c r="C101" s="56">
        <v>3</v>
      </c>
      <c r="D101" s="56" t="s">
        <v>78</v>
      </c>
      <c r="E101" s="55" t="s">
        <v>245</v>
      </c>
      <c r="F101" s="54" t="s">
        <v>244</v>
      </c>
      <c r="G101" s="53" t="s">
        <v>206</v>
      </c>
      <c r="H101" s="52">
        <v>2737.5</v>
      </c>
      <c r="I101" s="51">
        <v>0</v>
      </c>
      <c r="J101" s="51">
        <f>ROUND(I101*H101,2)</f>
        <v>0</v>
      </c>
      <c r="K101" s="54" t="s">
        <v>148</v>
      </c>
      <c r="L101" s="7"/>
      <c r="M101" s="138"/>
      <c r="N101" s="137"/>
      <c r="O101" s="136"/>
      <c r="P101" s="136"/>
      <c r="Q101" s="136"/>
      <c r="R101" s="136"/>
      <c r="S101" s="136"/>
      <c r="T101" s="135"/>
      <c r="AR101" s="40"/>
      <c r="AT101" s="40"/>
      <c r="AU101" s="40"/>
      <c r="AY101" s="40"/>
      <c r="BE101" s="134"/>
      <c r="BF101" s="134"/>
      <c r="BG101" s="134"/>
      <c r="BH101" s="134"/>
      <c r="BI101" s="134"/>
      <c r="BJ101" s="40"/>
      <c r="BK101" s="134"/>
      <c r="BL101" s="40"/>
      <c r="BM101" s="40"/>
    </row>
    <row r="102" spans="2:65" s="66" customFormat="1" ht="22.9" customHeight="1" x14ac:dyDescent="0.2">
      <c r="B102" s="151"/>
      <c r="D102" s="69" t="s">
        <v>110</v>
      </c>
      <c r="E102" s="68">
        <v>12</v>
      </c>
      <c r="F102" s="68" t="s">
        <v>243</v>
      </c>
      <c r="J102" s="152">
        <f>J103+J104+J105</f>
        <v>0</v>
      </c>
      <c r="L102" s="151"/>
      <c r="M102" s="150"/>
      <c r="P102" s="149"/>
      <c r="R102" s="149"/>
      <c r="T102" s="148"/>
      <c r="AR102" s="69"/>
      <c r="AT102" s="147"/>
      <c r="AU102" s="147"/>
      <c r="AY102" s="69"/>
      <c r="BK102" s="146"/>
    </row>
    <row r="103" spans="2:65" s="2" customFormat="1" ht="16.5" customHeight="1" x14ac:dyDescent="0.25">
      <c r="B103" s="145"/>
      <c r="C103" s="56">
        <v>4</v>
      </c>
      <c r="D103" s="56" t="s">
        <v>78</v>
      </c>
      <c r="E103" s="55" t="s">
        <v>242</v>
      </c>
      <c r="F103" s="54" t="s">
        <v>241</v>
      </c>
      <c r="G103" s="53" t="s">
        <v>223</v>
      </c>
      <c r="H103" s="52">
        <v>1932.7</v>
      </c>
      <c r="I103" s="51">
        <v>0</v>
      </c>
      <c r="J103" s="51">
        <f>ROUND(I103*H103,2)</f>
        <v>0</v>
      </c>
      <c r="K103" s="54" t="s">
        <v>148</v>
      </c>
      <c r="L103" s="7"/>
      <c r="M103" s="138"/>
      <c r="N103" s="137"/>
      <c r="O103" s="136"/>
      <c r="P103" s="136"/>
      <c r="Q103" s="136"/>
      <c r="R103" s="136"/>
      <c r="S103" s="136"/>
      <c r="T103" s="135"/>
      <c r="AR103" s="40"/>
      <c r="AT103" s="40"/>
      <c r="AU103" s="40"/>
      <c r="AY103" s="40"/>
      <c r="BE103" s="134"/>
      <c r="BF103" s="134"/>
      <c r="BG103" s="134"/>
      <c r="BH103" s="134"/>
      <c r="BI103" s="134"/>
      <c r="BJ103" s="40"/>
      <c r="BK103" s="134"/>
      <c r="BL103" s="40"/>
      <c r="BM103" s="40"/>
    </row>
    <row r="104" spans="2:65" s="2" customFormat="1" ht="16.5" customHeight="1" x14ac:dyDescent="0.25">
      <c r="B104" s="145"/>
      <c r="C104" s="56">
        <v>5</v>
      </c>
      <c r="D104" s="56" t="s">
        <v>78</v>
      </c>
      <c r="E104" s="55" t="s">
        <v>240</v>
      </c>
      <c r="F104" s="54" t="s">
        <v>239</v>
      </c>
      <c r="G104" s="53" t="s">
        <v>223</v>
      </c>
      <c r="H104" s="52">
        <v>1932.7</v>
      </c>
      <c r="I104" s="51">
        <v>0</v>
      </c>
      <c r="J104" s="51">
        <f>ROUND(I104*H104,2)</f>
        <v>0</v>
      </c>
      <c r="K104" s="54" t="s">
        <v>74</v>
      </c>
      <c r="L104" s="7"/>
      <c r="M104" s="138"/>
      <c r="N104" s="137"/>
      <c r="O104" s="136"/>
      <c r="P104" s="136"/>
      <c r="Q104" s="136"/>
      <c r="R104" s="136"/>
      <c r="S104" s="136"/>
      <c r="T104" s="135"/>
      <c r="AR104" s="40"/>
      <c r="AT104" s="40"/>
      <c r="AU104" s="40"/>
      <c r="AY104" s="40"/>
      <c r="BE104" s="134"/>
      <c r="BF104" s="134"/>
      <c r="BG104" s="134"/>
      <c r="BH104" s="134"/>
      <c r="BI104" s="134"/>
      <c r="BJ104" s="40"/>
      <c r="BK104" s="134"/>
      <c r="BL104" s="40"/>
      <c r="BM104" s="40"/>
    </row>
    <row r="105" spans="2:65" s="2" customFormat="1" ht="16.5" customHeight="1" x14ac:dyDescent="0.25">
      <c r="B105" s="145"/>
      <c r="C105" s="56">
        <v>6</v>
      </c>
      <c r="D105" s="56" t="s">
        <v>78</v>
      </c>
      <c r="E105" s="55" t="s">
        <v>238</v>
      </c>
      <c r="F105" s="54" t="s">
        <v>237</v>
      </c>
      <c r="G105" s="53" t="s">
        <v>223</v>
      </c>
      <c r="H105" s="52">
        <v>716.4</v>
      </c>
      <c r="I105" s="51">
        <v>0</v>
      </c>
      <c r="J105" s="51">
        <f>ROUND(I105*H105,2)</f>
        <v>0</v>
      </c>
      <c r="K105" s="54" t="s">
        <v>148</v>
      </c>
      <c r="L105" s="7"/>
      <c r="M105" s="138"/>
      <c r="N105" s="137"/>
      <c r="O105" s="136"/>
      <c r="P105" s="136"/>
      <c r="Q105" s="136"/>
      <c r="R105" s="136"/>
      <c r="S105" s="136"/>
      <c r="T105" s="135"/>
      <c r="AR105" s="40"/>
      <c r="AT105" s="40"/>
      <c r="AU105" s="40"/>
      <c r="AY105" s="40"/>
      <c r="BE105" s="134"/>
      <c r="BF105" s="134"/>
      <c r="BG105" s="134"/>
      <c r="BH105" s="134"/>
      <c r="BI105" s="134"/>
      <c r="BJ105" s="40"/>
      <c r="BK105" s="134"/>
      <c r="BL105" s="40"/>
      <c r="BM105" s="40"/>
    </row>
    <row r="106" spans="2:65" s="66" customFormat="1" ht="22.9" customHeight="1" x14ac:dyDescent="0.2">
      <c r="B106" s="151"/>
      <c r="D106" s="69" t="s">
        <v>110</v>
      </c>
      <c r="E106" s="68">
        <v>17</v>
      </c>
      <c r="F106" s="68" t="s">
        <v>236</v>
      </c>
      <c r="J106" s="152">
        <f>J107</f>
        <v>0</v>
      </c>
      <c r="L106" s="151"/>
      <c r="M106" s="150"/>
      <c r="P106" s="149"/>
      <c r="R106" s="149"/>
      <c r="T106" s="148"/>
      <c r="AR106" s="69"/>
      <c r="AT106" s="147"/>
      <c r="AU106" s="147"/>
      <c r="AY106" s="69"/>
      <c r="BK106" s="146"/>
    </row>
    <row r="107" spans="2:65" s="2" customFormat="1" ht="16.5" customHeight="1" x14ac:dyDescent="0.25">
      <c r="B107" s="145"/>
      <c r="C107" s="56">
        <v>7</v>
      </c>
      <c r="D107" s="56" t="s">
        <v>78</v>
      </c>
      <c r="E107" s="55" t="s">
        <v>235</v>
      </c>
      <c r="F107" s="54" t="s">
        <v>234</v>
      </c>
      <c r="G107" s="53" t="s">
        <v>223</v>
      </c>
      <c r="H107" s="52">
        <v>966.35</v>
      </c>
      <c r="I107" s="51">
        <v>0</v>
      </c>
      <c r="J107" s="51">
        <f>ROUND(I107*H107,2)</f>
        <v>0</v>
      </c>
      <c r="K107" s="54" t="s">
        <v>74</v>
      </c>
      <c r="L107" s="7"/>
      <c r="M107" s="138"/>
      <c r="N107" s="137"/>
      <c r="O107" s="136"/>
      <c r="P107" s="136"/>
      <c r="Q107" s="136"/>
      <c r="R107" s="136"/>
      <c r="S107" s="136"/>
      <c r="T107" s="135"/>
      <c r="AR107" s="40"/>
      <c r="AT107" s="40"/>
      <c r="AU107" s="40"/>
      <c r="AY107" s="40"/>
      <c r="BE107" s="134"/>
      <c r="BF107" s="134"/>
      <c r="BG107" s="134"/>
      <c r="BH107" s="134"/>
      <c r="BI107" s="134"/>
      <c r="BJ107" s="40"/>
      <c r="BK107" s="134"/>
      <c r="BL107" s="40"/>
      <c r="BM107" s="40"/>
    </row>
    <row r="108" spans="2:65" s="66" customFormat="1" ht="22.9" customHeight="1" x14ac:dyDescent="0.2">
      <c r="B108" s="151"/>
      <c r="D108" s="69" t="s">
        <v>110</v>
      </c>
      <c r="E108" s="68">
        <v>18</v>
      </c>
      <c r="F108" s="68" t="s">
        <v>233</v>
      </c>
      <c r="J108" s="152">
        <f>J109+J110</f>
        <v>0</v>
      </c>
      <c r="L108" s="151"/>
      <c r="M108" s="150"/>
      <c r="P108" s="149"/>
      <c r="R108" s="149"/>
      <c r="T108" s="148"/>
      <c r="AR108" s="69"/>
      <c r="AT108" s="147"/>
      <c r="AU108" s="147"/>
      <c r="AY108" s="69"/>
      <c r="BK108" s="146"/>
    </row>
    <row r="109" spans="2:65" s="2" customFormat="1" ht="16.5" customHeight="1" x14ac:dyDescent="0.25">
      <c r="B109" s="145"/>
      <c r="C109" s="56">
        <v>8</v>
      </c>
      <c r="D109" s="56" t="s">
        <v>78</v>
      </c>
      <c r="E109" s="55" t="s">
        <v>232</v>
      </c>
      <c r="F109" s="54" t="s">
        <v>231</v>
      </c>
      <c r="G109" s="53" t="s">
        <v>223</v>
      </c>
      <c r="H109" s="52">
        <v>1932.7</v>
      </c>
      <c r="I109" s="51">
        <v>0</v>
      </c>
      <c r="J109" s="51">
        <f>ROUND(I109*H109,2)</f>
        <v>0</v>
      </c>
      <c r="K109" s="54" t="s">
        <v>148</v>
      </c>
      <c r="L109" s="7"/>
      <c r="M109" s="138"/>
      <c r="N109" s="137"/>
      <c r="O109" s="136"/>
      <c r="P109" s="136"/>
      <c r="Q109" s="136"/>
      <c r="R109" s="136"/>
      <c r="S109" s="136"/>
      <c r="T109" s="135"/>
      <c r="AR109" s="40"/>
      <c r="AT109" s="40"/>
      <c r="AU109" s="40"/>
      <c r="AY109" s="40"/>
      <c r="BE109" s="134"/>
      <c r="BF109" s="134"/>
      <c r="BG109" s="134"/>
      <c r="BH109" s="134"/>
      <c r="BI109" s="134"/>
      <c r="BJ109" s="40"/>
      <c r="BK109" s="134"/>
      <c r="BL109" s="40"/>
      <c r="BM109" s="40"/>
    </row>
    <row r="110" spans="2:65" s="2" customFormat="1" ht="16.5" customHeight="1" x14ac:dyDescent="0.25">
      <c r="B110" s="145"/>
      <c r="C110" s="56">
        <v>9</v>
      </c>
      <c r="D110" s="56" t="s">
        <v>78</v>
      </c>
      <c r="E110" s="55" t="s">
        <v>230</v>
      </c>
      <c r="F110" s="54" t="s">
        <v>229</v>
      </c>
      <c r="G110" s="53" t="s">
        <v>206</v>
      </c>
      <c r="H110" s="52">
        <v>966.35</v>
      </c>
      <c r="I110" s="51">
        <v>0</v>
      </c>
      <c r="J110" s="51">
        <f>ROUND(I110*H110,2)</f>
        <v>0</v>
      </c>
      <c r="K110" s="54" t="s">
        <v>74</v>
      </c>
      <c r="L110" s="7"/>
      <c r="M110" s="138"/>
      <c r="N110" s="137"/>
      <c r="O110" s="136"/>
      <c r="P110" s="136"/>
      <c r="Q110" s="136"/>
      <c r="R110" s="136"/>
      <c r="S110" s="136"/>
      <c r="T110" s="135"/>
      <c r="AR110" s="40"/>
      <c r="AT110" s="40"/>
      <c r="AU110" s="40"/>
      <c r="AY110" s="40"/>
      <c r="BE110" s="134"/>
      <c r="BF110" s="134"/>
      <c r="BG110" s="134"/>
      <c r="BH110" s="134"/>
      <c r="BI110" s="134"/>
      <c r="BJ110" s="40"/>
      <c r="BK110" s="134"/>
      <c r="BL110" s="40"/>
      <c r="BM110" s="40"/>
    </row>
    <row r="111" spans="2:65" s="66" customFormat="1" ht="22.9" customHeight="1" x14ac:dyDescent="0.2">
      <c r="B111" s="151"/>
      <c r="D111" s="69" t="s">
        <v>110</v>
      </c>
      <c r="E111" s="68">
        <v>56</v>
      </c>
      <c r="F111" s="68" t="s">
        <v>228</v>
      </c>
      <c r="J111" s="152">
        <f>J112+J113+J114+J115+J116+J117</f>
        <v>0</v>
      </c>
      <c r="L111" s="151"/>
      <c r="M111" s="150"/>
      <c r="P111" s="149"/>
      <c r="R111" s="149"/>
      <c r="T111" s="148"/>
      <c r="AR111" s="69"/>
      <c r="AT111" s="147"/>
      <c r="AU111" s="147"/>
      <c r="AY111" s="69"/>
      <c r="BK111" s="146"/>
    </row>
    <row r="112" spans="2:65" s="2" customFormat="1" ht="16.5" customHeight="1" x14ac:dyDescent="0.25">
      <c r="B112" s="145"/>
      <c r="C112" s="56">
        <v>10</v>
      </c>
      <c r="D112" s="56" t="s">
        <v>78</v>
      </c>
      <c r="E112" s="55" t="s">
        <v>227</v>
      </c>
      <c r="F112" s="54" t="s">
        <v>226</v>
      </c>
      <c r="G112" s="53" t="s">
        <v>206</v>
      </c>
      <c r="H112" s="52">
        <v>47</v>
      </c>
      <c r="I112" s="51">
        <v>0</v>
      </c>
      <c r="J112" s="51">
        <f t="shared" ref="J112:J117" si="0">ROUND(I112*H112,2)</f>
        <v>0</v>
      </c>
      <c r="K112" s="54" t="s">
        <v>148</v>
      </c>
      <c r="L112" s="7"/>
      <c r="M112" s="138"/>
      <c r="N112" s="137"/>
      <c r="O112" s="136"/>
      <c r="P112" s="136"/>
      <c r="Q112" s="136"/>
      <c r="R112" s="136"/>
      <c r="S112" s="136"/>
      <c r="T112" s="135"/>
      <c r="AR112" s="40"/>
      <c r="AT112" s="40"/>
      <c r="AU112" s="40"/>
      <c r="AY112" s="40"/>
      <c r="BE112" s="134"/>
      <c r="BF112" s="134"/>
      <c r="BG112" s="134"/>
      <c r="BH112" s="134"/>
      <c r="BI112" s="134"/>
      <c r="BJ112" s="40"/>
      <c r="BK112" s="134"/>
      <c r="BL112" s="40"/>
      <c r="BM112" s="40"/>
    </row>
    <row r="113" spans="2:65" s="2" customFormat="1" ht="16.5" customHeight="1" x14ac:dyDescent="0.25">
      <c r="B113" s="145"/>
      <c r="C113" s="56">
        <v>11</v>
      </c>
      <c r="D113" s="56" t="s">
        <v>78</v>
      </c>
      <c r="E113" s="55" t="s">
        <v>225</v>
      </c>
      <c r="F113" s="54" t="s">
        <v>224</v>
      </c>
      <c r="G113" s="53" t="s">
        <v>223</v>
      </c>
      <c r="H113" s="52">
        <v>31.88</v>
      </c>
      <c r="I113" s="51">
        <v>0</v>
      </c>
      <c r="J113" s="51">
        <f t="shared" si="0"/>
        <v>0</v>
      </c>
      <c r="K113" s="54" t="s">
        <v>148</v>
      </c>
      <c r="L113" s="7"/>
      <c r="M113" s="138"/>
      <c r="N113" s="137"/>
      <c r="O113" s="136"/>
      <c r="P113" s="136"/>
      <c r="Q113" s="136"/>
      <c r="R113" s="136"/>
      <c r="S113" s="136"/>
      <c r="T113" s="135"/>
      <c r="AR113" s="40"/>
      <c r="AT113" s="40"/>
      <c r="AU113" s="40"/>
      <c r="AY113" s="40"/>
      <c r="BE113" s="134"/>
      <c r="BF113" s="134"/>
      <c r="BG113" s="134"/>
      <c r="BH113" s="134"/>
      <c r="BI113" s="134"/>
      <c r="BJ113" s="40"/>
      <c r="BK113" s="134"/>
      <c r="BL113" s="40"/>
      <c r="BM113" s="40"/>
    </row>
    <row r="114" spans="2:65" s="2" customFormat="1" ht="16.5" customHeight="1" x14ac:dyDescent="0.25">
      <c r="B114" s="145"/>
      <c r="C114" s="56">
        <v>12</v>
      </c>
      <c r="D114" s="56" t="s">
        <v>78</v>
      </c>
      <c r="E114" s="55" t="s">
        <v>222</v>
      </c>
      <c r="F114" s="54" t="s">
        <v>221</v>
      </c>
      <c r="G114" s="53" t="s">
        <v>206</v>
      </c>
      <c r="H114" s="52">
        <v>5709</v>
      </c>
      <c r="I114" s="51">
        <v>0</v>
      </c>
      <c r="J114" s="51">
        <f t="shared" si="0"/>
        <v>0</v>
      </c>
      <c r="K114" s="54" t="s">
        <v>148</v>
      </c>
      <c r="L114" s="7"/>
      <c r="M114" s="138"/>
      <c r="N114" s="137"/>
      <c r="O114" s="136"/>
      <c r="P114" s="136"/>
      <c r="Q114" s="136"/>
      <c r="R114" s="136"/>
      <c r="S114" s="136"/>
      <c r="T114" s="135"/>
      <c r="AR114" s="40"/>
      <c r="AT114" s="40"/>
      <c r="AU114" s="40"/>
      <c r="AY114" s="40"/>
      <c r="BE114" s="134"/>
      <c r="BF114" s="134"/>
      <c r="BG114" s="134"/>
      <c r="BH114" s="134"/>
      <c r="BI114" s="134"/>
      <c r="BJ114" s="40"/>
      <c r="BK114" s="134"/>
      <c r="BL114" s="40"/>
      <c r="BM114" s="40"/>
    </row>
    <row r="115" spans="2:65" s="2" customFormat="1" ht="16.5" customHeight="1" x14ac:dyDescent="0.25">
      <c r="B115" s="145"/>
      <c r="C115" s="56">
        <v>13</v>
      </c>
      <c r="D115" s="56" t="s">
        <v>78</v>
      </c>
      <c r="E115" s="55" t="s">
        <v>220</v>
      </c>
      <c r="F115" s="54" t="s">
        <v>219</v>
      </c>
      <c r="G115" s="53" t="s">
        <v>206</v>
      </c>
      <c r="H115" s="52">
        <v>6198</v>
      </c>
      <c r="I115" s="51">
        <v>0</v>
      </c>
      <c r="J115" s="51">
        <f t="shared" si="0"/>
        <v>0</v>
      </c>
      <c r="K115" s="54" t="s">
        <v>148</v>
      </c>
      <c r="L115" s="7"/>
      <c r="M115" s="138"/>
      <c r="N115" s="137"/>
      <c r="O115" s="136"/>
      <c r="P115" s="136"/>
      <c r="Q115" s="136"/>
      <c r="R115" s="136"/>
      <c r="S115" s="136"/>
      <c r="T115" s="135"/>
      <c r="AR115" s="40"/>
      <c r="AT115" s="40"/>
      <c r="AU115" s="40"/>
      <c r="AY115" s="40"/>
      <c r="BE115" s="134"/>
      <c r="BF115" s="134"/>
      <c r="BG115" s="134"/>
      <c r="BH115" s="134"/>
      <c r="BI115" s="134"/>
      <c r="BJ115" s="40"/>
      <c r="BK115" s="134"/>
      <c r="BL115" s="40"/>
      <c r="BM115" s="40"/>
    </row>
    <row r="116" spans="2:65" s="2" customFormat="1" ht="16.5" customHeight="1" x14ac:dyDescent="0.25">
      <c r="B116" s="145"/>
      <c r="C116" s="56">
        <v>14</v>
      </c>
      <c r="D116" s="56" t="s">
        <v>78</v>
      </c>
      <c r="E116" s="55" t="s">
        <v>218</v>
      </c>
      <c r="F116" s="54" t="s">
        <v>217</v>
      </c>
      <c r="G116" s="53" t="s">
        <v>206</v>
      </c>
      <c r="H116" s="52">
        <v>489</v>
      </c>
      <c r="I116" s="51">
        <v>0</v>
      </c>
      <c r="J116" s="51">
        <f t="shared" si="0"/>
        <v>0</v>
      </c>
      <c r="K116" s="54" t="s">
        <v>148</v>
      </c>
      <c r="L116" s="7"/>
      <c r="M116" s="138"/>
      <c r="N116" s="137"/>
      <c r="O116" s="136"/>
      <c r="P116" s="136"/>
      <c r="Q116" s="136"/>
      <c r="R116" s="136"/>
      <c r="S116" s="136"/>
      <c r="T116" s="135"/>
      <c r="AR116" s="40"/>
      <c r="AT116" s="40"/>
      <c r="AU116" s="40"/>
      <c r="AY116" s="40"/>
      <c r="BE116" s="134"/>
      <c r="BF116" s="134"/>
      <c r="BG116" s="134"/>
      <c r="BH116" s="134"/>
      <c r="BI116" s="134"/>
      <c r="BJ116" s="40"/>
      <c r="BK116" s="134"/>
      <c r="BL116" s="40"/>
      <c r="BM116" s="40"/>
    </row>
    <row r="117" spans="2:65" s="2" customFormat="1" ht="16.5" customHeight="1" x14ac:dyDescent="0.25">
      <c r="B117" s="145"/>
      <c r="C117" s="56">
        <v>15</v>
      </c>
      <c r="D117" s="56" t="s">
        <v>78</v>
      </c>
      <c r="E117" s="55" t="s">
        <v>216</v>
      </c>
      <c r="F117" s="54" t="s">
        <v>215</v>
      </c>
      <c r="G117" s="53" t="s">
        <v>206</v>
      </c>
      <c r="H117" s="52">
        <v>47</v>
      </c>
      <c r="I117" s="51">
        <v>0</v>
      </c>
      <c r="J117" s="51">
        <f t="shared" si="0"/>
        <v>0</v>
      </c>
      <c r="K117" s="54" t="s">
        <v>35</v>
      </c>
      <c r="L117" s="7"/>
      <c r="M117" s="138"/>
      <c r="N117" s="137"/>
      <c r="O117" s="136"/>
      <c r="P117" s="136"/>
      <c r="Q117" s="136"/>
      <c r="R117" s="136"/>
      <c r="S117" s="136"/>
      <c r="T117" s="135"/>
      <c r="AR117" s="40"/>
      <c r="AT117" s="40"/>
      <c r="AU117" s="40"/>
      <c r="AY117" s="40"/>
      <c r="BE117" s="134"/>
      <c r="BF117" s="134"/>
      <c r="BG117" s="134"/>
      <c r="BH117" s="134"/>
      <c r="BI117" s="134"/>
      <c r="BJ117" s="40"/>
      <c r="BK117" s="134"/>
      <c r="BL117" s="40"/>
      <c r="BM117" s="40"/>
    </row>
    <row r="118" spans="2:65" s="66" customFormat="1" ht="22.9" customHeight="1" x14ac:dyDescent="0.2">
      <c r="B118" s="151"/>
      <c r="D118" s="69" t="s">
        <v>110</v>
      </c>
      <c r="E118" s="68">
        <v>58</v>
      </c>
      <c r="F118" s="68" t="s">
        <v>214</v>
      </c>
      <c r="J118" s="152">
        <f>J119</f>
        <v>0</v>
      </c>
      <c r="L118" s="151"/>
      <c r="M118" s="150"/>
      <c r="P118" s="149"/>
      <c r="R118" s="149"/>
      <c r="T118" s="148"/>
      <c r="AR118" s="69"/>
      <c r="AT118" s="147"/>
      <c r="AU118" s="147"/>
      <c r="AY118" s="69"/>
      <c r="BK118" s="146"/>
    </row>
    <row r="119" spans="2:65" s="2" customFormat="1" ht="16.5" customHeight="1" x14ac:dyDescent="0.25">
      <c r="B119" s="145"/>
      <c r="C119" s="56">
        <v>16</v>
      </c>
      <c r="D119" s="56" t="s">
        <v>78</v>
      </c>
      <c r="E119" s="55" t="s">
        <v>213</v>
      </c>
      <c r="F119" s="54" t="s">
        <v>212</v>
      </c>
      <c r="G119" s="53" t="s">
        <v>206</v>
      </c>
      <c r="H119" s="52">
        <v>6151</v>
      </c>
      <c r="I119" s="51">
        <v>0</v>
      </c>
      <c r="J119" s="51">
        <f>ROUND(I119*H119,2)</f>
        <v>0</v>
      </c>
      <c r="K119" s="54" t="s">
        <v>148</v>
      </c>
      <c r="L119" s="7"/>
      <c r="M119" s="138"/>
      <c r="N119" s="137"/>
      <c r="O119" s="136"/>
      <c r="P119" s="136"/>
      <c r="Q119" s="136"/>
      <c r="R119" s="136"/>
      <c r="S119" s="136"/>
      <c r="T119" s="135"/>
      <c r="AR119" s="40"/>
      <c r="AT119" s="40"/>
      <c r="AU119" s="40"/>
      <c r="AY119" s="40"/>
      <c r="BE119" s="134"/>
      <c r="BF119" s="134"/>
      <c r="BG119" s="134"/>
      <c r="BH119" s="134"/>
      <c r="BI119" s="134"/>
      <c r="BJ119" s="40"/>
      <c r="BK119" s="134"/>
      <c r="BL119" s="40"/>
      <c r="BM119" s="40"/>
    </row>
    <row r="120" spans="2:65" s="66" customFormat="1" ht="22.9" customHeight="1" x14ac:dyDescent="0.2">
      <c r="B120" s="151"/>
      <c r="D120" s="69" t="s">
        <v>110</v>
      </c>
      <c r="E120" s="68">
        <v>91</v>
      </c>
      <c r="F120" s="68" t="s">
        <v>211</v>
      </c>
      <c r="J120" s="152">
        <f>J121+J122+J123+J124+J125</f>
        <v>0</v>
      </c>
      <c r="L120" s="151"/>
      <c r="M120" s="150"/>
      <c r="P120" s="149"/>
      <c r="R120" s="149"/>
      <c r="T120" s="148"/>
      <c r="AR120" s="69"/>
      <c r="AT120" s="147"/>
      <c r="AU120" s="147"/>
      <c r="AY120" s="69"/>
      <c r="BK120" s="146"/>
    </row>
    <row r="121" spans="2:65" s="2" customFormat="1" ht="16.5" customHeight="1" x14ac:dyDescent="0.25">
      <c r="B121" s="145"/>
      <c r="C121" s="56">
        <v>17</v>
      </c>
      <c r="D121" s="56" t="s">
        <v>78</v>
      </c>
      <c r="E121" s="55" t="s">
        <v>210</v>
      </c>
      <c r="F121" s="54" t="s">
        <v>209</v>
      </c>
      <c r="G121" s="53" t="s">
        <v>201</v>
      </c>
      <c r="H121" s="52">
        <v>94</v>
      </c>
      <c r="I121" s="51">
        <v>0</v>
      </c>
      <c r="J121" s="51">
        <f>ROUND(I121*H121,2)</f>
        <v>0</v>
      </c>
      <c r="K121" s="54" t="s">
        <v>148</v>
      </c>
      <c r="L121" s="7"/>
      <c r="M121" s="138"/>
      <c r="N121" s="137"/>
      <c r="O121" s="136"/>
      <c r="P121" s="136"/>
      <c r="Q121" s="136"/>
      <c r="R121" s="136"/>
      <c r="S121" s="136"/>
      <c r="T121" s="135"/>
      <c r="AR121" s="40"/>
      <c r="AT121" s="40"/>
      <c r="AU121" s="40"/>
      <c r="AY121" s="40"/>
      <c r="BE121" s="134"/>
      <c r="BF121" s="134"/>
      <c r="BG121" s="134"/>
      <c r="BH121" s="134"/>
      <c r="BI121" s="134"/>
      <c r="BJ121" s="40"/>
      <c r="BK121" s="134"/>
      <c r="BL121" s="40"/>
      <c r="BM121" s="40"/>
    </row>
    <row r="122" spans="2:65" s="2" customFormat="1" ht="16.5" customHeight="1" x14ac:dyDescent="0.25">
      <c r="B122" s="145"/>
      <c r="C122" s="56">
        <v>18</v>
      </c>
      <c r="D122" s="56" t="s">
        <v>78</v>
      </c>
      <c r="E122" s="55" t="s">
        <v>208</v>
      </c>
      <c r="F122" s="54" t="s">
        <v>207</v>
      </c>
      <c r="G122" s="53" t="s">
        <v>206</v>
      </c>
      <c r="H122" s="52">
        <v>6151</v>
      </c>
      <c r="I122" s="51">
        <v>0</v>
      </c>
      <c r="J122" s="51">
        <f>ROUND(I122*H122,2)</f>
        <v>0</v>
      </c>
      <c r="K122" s="54" t="s">
        <v>148</v>
      </c>
      <c r="L122" s="7"/>
      <c r="M122" s="138"/>
      <c r="N122" s="137"/>
      <c r="O122" s="136"/>
      <c r="P122" s="136"/>
      <c r="Q122" s="136"/>
      <c r="R122" s="136"/>
      <c r="S122" s="136"/>
      <c r="T122" s="135"/>
      <c r="AR122" s="40"/>
      <c r="AT122" s="40"/>
      <c r="AU122" s="40"/>
      <c r="AY122" s="40"/>
      <c r="BE122" s="134"/>
      <c r="BF122" s="134"/>
      <c r="BG122" s="134"/>
      <c r="BH122" s="134"/>
      <c r="BI122" s="134"/>
      <c r="BJ122" s="40"/>
      <c r="BK122" s="134"/>
      <c r="BL122" s="40"/>
      <c r="BM122" s="40"/>
    </row>
    <row r="123" spans="2:65" s="2" customFormat="1" ht="16.5" customHeight="1" x14ac:dyDescent="0.25">
      <c r="B123" s="145"/>
      <c r="C123" s="56">
        <v>19</v>
      </c>
      <c r="D123" s="56" t="s">
        <v>78</v>
      </c>
      <c r="E123" s="55" t="s">
        <v>205</v>
      </c>
      <c r="F123" s="54" t="s">
        <v>204</v>
      </c>
      <c r="G123" s="53" t="s">
        <v>201</v>
      </c>
      <c r="H123" s="52">
        <v>2019.1</v>
      </c>
      <c r="I123" s="51">
        <v>0</v>
      </c>
      <c r="J123" s="51">
        <f>ROUND(I123*H123,2)</f>
        <v>0</v>
      </c>
      <c r="K123" s="54" t="s">
        <v>74</v>
      </c>
      <c r="L123" s="7"/>
      <c r="M123" s="138"/>
      <c r="N123" s="137"/>
      <c r="O123" s="136"/>
      <c r="P123" s="136"/>
      <c r="Q123" s="136"/>
      <c r="R123" s="136"/>
      <c r="S123" s="136"/>
      <c r="T123" s="135"/>
      <c r="AR123" s="40"/>
      <c r="AT123" s="40"/>
      <c r="AU123" s="40"/>
      <c r="AY123" s="40"/>
      <c r="BE123" s="134"/>
      <c r="BF123" s="134"/>
      <c r="BG123" s="134"/>
      <c r="BH123" s="134"/>
      <c r="BI123" s="134"/>
      <c r="BJ123" s="40"/>
      <c r="BK123" s="134"/>
      <c r="BL123" s="40"/>
      <c r="BM123" s="40"/>
    </row>
    <row r="124" spans="2:65" s="2" customFormat="1" ht="16.5" customHeight="1" x14ac:dyDescent="0.25">
      <c r="B124" s="145"/>
      <c r="C124" s="56">
        <v>20</v>
      </c>
      <c r="D124" s="56" t="s">
        <v>78</v>
      </c>
      <c r="E124" s="55" t="s">
        <v>203</v>
      </c>
      <c r="F124" s="54" t="s">
        <v>202</v>
      </c>
      <c r="G124" s="53" t="s">
        <v>201</v>
      </c>
      <c r="H124" s="52">
        <v>480</v>
      </c>
      <c r="I124" s="51">
        <v>0</v>
      </c>
      <c r="J124" s="51">
        <f>ROUND(I124*H124,2)</f>
        <v>0</v>
      </c>
      <c r="K124" s="156" t="s">
        <v>74</v>
      </c>
      <c r="L124" s="155"/>
      <c r="M124" s="154"/>
      <c r="N124" s="153"/>
      <c r="O124" s="136"/>
      <c r="P124" s="136"/>
      <c r="Q124" s="136"/>
      <c r="R124" s="136"/>
      <c r="S124" s="136"/>
      <c r="T124" s="135"/>
      <c r="AR124" s="40"/>
      <c r="AT124" s="40"/>
      <c r="AU124" s="40"/>
      <c r="AY124" s="40"/>
      <c r="BE124" s="134"/>
      <c r="BF124" s="134"/>
      <c r="BG124" s="134"/>
      <c r="BH124" s="134"/>
      <c r="BI124" s="134"/>
      <c r="BJ124" s="40"/>
      <c r="BK124" s="134"/>
      <c r="BL124" s="40"/>
      <c r="BM124" s="40"/>
    </row>
    <row r="125" spans="2:65" s="2" customFormat="1" ht="16.5" customHeight="1" x14ac:dyDescent="0.25">
      <c r="B125" s="145"/>
      <c r="C125" s="56">
        <v>21</v>
      </c>
      <c r="D125" s="56" t="s">
        <v>78</v>
      </c>
      <c r="E125" s="55" t="s">
        <v>200</v>
      </c>
      <c r="F125" s="54" t="s">
        <v>199</v>
      </c>
      <c r="G125" s="53" t="s">
        <v>164</v>
      </c>
      <c r="H125" s="52">
        <v>28.56</v>
      </c>
      <c r="I125" s="51">
        <v>0</v>
      </c>
      <c r="J125" s="51">
        <f>ROUND(I125*H125,2)</f>
        <v>0</v>
      </c>
      <c r="K125" s="156" t="s">
        <v>74</v>
      </c>
      <c r="L125" s="155"/>
      <c r="M125" s="154"/>
      <c r="N125" s="153"/>
      <c r="O125" s="136"/>
      <c r="P125" s="136"/>
      <c r="Q125" s="136"/>
      <c r="R125" s="136"/>
      <c r="S125" s="136"/>
      <c r="T125" s="135"/>
      <c r="AR125" s="40"/>
      <c r="AT125" s="40"/>
      <c r="AU125" s="40"/>
      <c r="AY125" s="40"/>
      <c r="BE125" s="134"/>
      <c r="BF125" s="134"/>
      <c r="BG125" s="134"/>
      <c r="BH125" s="134"/>
      <c r="BI125" s="134"/>
      <c r="BJ125" s="40"/>
      <c r="BK125" s="134"/>
      <c r="BL125" s="40"/>
      <c r="BM125" s="40"/>
    </row>
    <row r="126" spans="2:65" s="66" customFormat="1" ht="22.9" customHeight="1" x14ac:dyDescent="0.2">
      <c r="B126" s="151"/>
      <c r="D126" s="69" t="s">
        <v>110</v>
      </c>
      <c r="E126" s="68">
        <v>97</v>
      </c>
      <c r="F126" s="68" t="s">
        <v>198</v>
      </c>
      <c r="J126" s="152">
        <f>J127+J128</f>
        <v>0</v>
      </c>
      <c r="L126" s="151"/>
      <c r="M126" s="150"/>
      <c r="P126" s="149"/>
      <c r="R126" s="149"/>
      <c r="T126" s="148"/>
      <c r="AR126" s="69"/>
      <c r="AT126" s="147"/>
      <c r="AU126" s="147"/>
      <c r="AY126" s="69"/>
      <c r="BK126" s="146"/>
    </row>
    <row r="127" spans="2:65" s="2" customFormat="1" ht="16.5" customHeight="1" x14ac:dyDescent="0.25">
      <c r="B127" s="145"/>
      <c r="C127" s="56">
        <v>22</v>
      </c>
      <c r="D127" s="56" t="s">
        <v>78</v>
      </c>
      <c r="E127" s="55" t="s">
        <v>197</v>
      </c>
      <c r="F127" s="54" t="s">
        <v>196</v>
      </c>
      <c r="G127" s="53" t="s">
        <v>164</v>
      </c>
      <c r="H127" s="52">
        <v>2055.36</v>
      </c>
      <c r="I127" s="51">
        <v>0</v>
      </c>
      <c r="J127" s="51">
        <f>ROUND(I127*H127,2)</f>
        <v>0</v>
      </c>
      <c r="K127" s="54" t="s">
        <v>148</v>
      </c>
      <c r="L127" s="7"/>
      <c r="M127" s="138"/>
      <c r="N127" s="137"/>
      <c r="O127" s="136"/>
      <c r="P127" s="136"/>
      <c r="Q127" s="136"/>
      <c r="R127" s="136"/>
      <c r="S127" s="136"/>
      <c r="T127" s="135"/>
      <c r="AR127" s="40"/>
      <c r="AT127" s="40"/>
      <c r="AU127" s="40"/>
      <c r="AY127" s="40"/>
      <c r="BE127" s="134"/>
      <c r="BF127" s="134"/>
      <c r="BG127" s="134"/>
      <c r="BH127" s="134"/>
      <c r="BI127" s="134"/>
      <c r="BJ127" s="40"/>
      <c r="BK127" s="134"/>
      <c r="BL127" s="40"/>
      <c r="BM127" s="40"/>
    </row>
    <row r="128" spans="2:65" s="2" customFormat="1" ht="16.5" customHeight="1" x14ac:dyDescent="0.25">
      <c r="B128" s="145"/>
      <c r="C128" s="56">
        <v>23</v>
      </c>
      <c r="D128" s="56" t="s">
        <v>78</v>
      </c>
      <c r="E128" s="55" t="s">
        <v>195</v>
      </c>
      <c r="F128" s="54" t="s">
        <v>194</v>
      </c>
      <c r="G128" s="53" t="s">
        <v>164</v>
      </c>
      <c r="H128" s="52">
        <v>2055.36</v>
      </c>
      <c r="I128" s="51">
        <v>0</v>
      </c>
      <c r="J128" s="51">
        <f>ROUND(I128*H128,2)</f>
        <v>0</v>
      </c>
      <c r="K128" s="156" t="s">
        <v>74</v>
      </c>
      <c r="L128" s="155"/>
      <c r="M128" s="154"/>
      <c r="N128" s="153"/>
      <c r="O128" s="136"/>
      <c r="P128" s="136"/>
      <c r="Q128" s="136"/>
      <c r="R128" s="136"/>
      <c r="S128" s="136"/>
      <c r="T128" s="135"/>
      <c r="AR128" s="40"/>
      <c r="AT128" s="40"/>
      <c r="AU128" s="40"/>
      <c r="AY128" s="40"/>
      <c r="BE128" s="134"/>
      <c r="BF128" s="134"/>
      <c r="BG128" s="134"/>
      <c r="BH128" s="134"/>
      <c r="BI128" s="134"/>
      <c r="BJ128" s="40"/>
      <c r="BK128" s="134"/>
      <c r="BL128" s="40"/>
      <c r="BM128" s="40"/>
    </row>
    <row r="129" spans="2:65" s="66" customFormat="1" ht="22.9" customHeight="1" x14ac:dyDescent="0.2">
      <c r="B129" s="151"/>
      <c r="D129" s="69" t="s">
        <v>110</v>
      </c>
      <c r="E129" s="68" t="s">
        <v>193</v>
      </c>
      <c r="F129" s="68" t="s">
        <v>192</v>
      </c>
      <c r="J129" s="152">
        <f>J130</f>
        <v>0</v>
      </c>
      <c r="L129" s="151"/>
      <c r="M129" s="150"/>
      <c r="P129" s="149"/>
      <c r="R129" s="149"/>
      <c r="T129" s="148"/>
      <c r="AR129" s="69"/>
      <c r="AT129" s="147"/>
      <c r="AU129" s="147"/>
      <c r="AY129" s="69"/>
      <c r="BK129" s="146"/>
    </row>
    <row r="130" spans="2:65" s="2" customFormat="1" ht="16.5" customHeight="1" x14ac:dyDescent="0.25">
      <c r="B130" s="145"/>
      <c r="C130" s="56">
        <v>24</v>
      </c>
      <c r="D130" s="56" t="s">
        <v>78</v>
      </c>
      <c r="E130" s="55" t="s">
        <v>191</v>
      </c>
      <c r="F130" s="54" t="s">
        <v>190</v>
      </c>
      <c r="G130" s="53" t="s">
        <v>164</v>
      </c>
      <c r="H130" s="52">
        <v>9543.9500000000007</v>
      </c>
      <c r="I130" s="51">
        <v>0</v>
      </c>
      <c r="J130" s="51">
        <f>ROUND(I130*H130,2)</f>
        <v>0</v>
      </c>
      <c r="K130" s="156" t="s">
        <v>148</v>
      </c>
      <c r="L130" s="155"/>
      <c r="M130" s="154"/>
      <c r="N130" s="153"/>
      <c r="O130" s="136"/>
      <c r="P130" s="136"/>
      <c r="Q130" s="136"/>
      <c r="R130" s="136"/>
      <c r="S130" s="136"/>
      <c r="T130" s="135"/>
      <c r="AR130" s="40"/>
      <c r="AT130" s="40"/>
      <c r="AU130" s="40"/>
      <c r="AY130" s="40"/>
      <c r="BE130" s="134"/>
      <c r="BF130" s="134"/>
      <c r="BG130" s="134"/>
      <c r="BH130" s="134"/>
      <c r="BI130" s="134"/>
      <c r="BJ130" s="40"/>
      <c r="BK130" s="134"/>
      <c r="BL130" s="40"/>
      <c r="BM130" s="40"/>
    </row>
    <row r="131" spans="2:65" s="66" customFormat="1" ht="22.9" customHeight="1" x14ac:dyDescent="0.2">
      <c r="B131" s="151"/>
      <c r="D131" s="69" t="s">
        <v>110</v>
      </c>
      <c r="E131" s="68"/>
      <c r="F131" s="68" t="s">
        <v>156</v>
      </c>
      <c r="J131" s="152">
        <f>J132+J133+J134+J135</f>
        <v>0</v>
      </c>
      <c r="L131" s="151"/>
      <c r="M131" s="150"/>
      <c r="P131" s="149"/>
      <c r="R131" s="149"/>
      <c r="T131" s="148"/>
      <c r="AR131" s="69"/>
      <c r="AT131" s="147"/>
      <c r="AU131" s="147"/>
      <c r="AY131" s="69"/>
      <c r="BK131" s="146"/>
    </row>
    <row r="132" spans="2:65" s="2" customFormat="1" ht="16.5" customHeight="1" x14ac:dyDescent="0.25">
      <c r="B132" s="145"/>
      <c r="C132" s="144">
        <v>25</v>
      </c>
      <c r="D132" s="144" t="s">
        <v>160</v>
      </c>
      <c r="E132" s="143" t="s">
        <v>189</v>
      </c>
      <c r="F132" s="142" t="s">
        <v>188</v>
      </c>
      <c r="G132" s="141" t="s">
        <v>149</v>
      </c>
      <c r="H132" s="140">
        <v>174</v>
      </c>
      <c r="I132" s="139">
        <v>0</v>
      </c>
      <c r="J132" s="139">
        <f>ROUND(I132*H132,2)</f>
        <v>0</v>
      </c>
      <c r="K132" s="54" t="s">
        <v>148</v>
      </c>
      <c r="L132" s="7"/>
      <c r="M132" s="138"/>
      <c r="N132" s="137"/>
      <c r="O132" s="136"/>
      <c r="P132" s="136"/>
      <c r="Q132" s="136"/>
      <c r="R132" s="136"/>
      <c r="S132" s="136"/>
      <c r="T132" s="135"/>
      <c r="AR132" s="40"/>
      <c r="AT132" s="40"/>
      <c r="AU132" s="40"/>
      <c r="AY132" s="40"/>
      <c r="BE132" s="134"/>
      <c r="BF132" s="134"/>
      <c r="BG132" s="134"/>
      <c r="BH132" s="134"/>
      <c r="BI132" s="134"/>
      <c r="BJ132" s="40"/>
      <c r="BK132" s="134"/>
      <c r="BL132" s="40"/>
      <c r="BM132" s="40"/>
    </row>
    <row r="133" spans="2:65" s="2" customFormat="1" ht="16.5" customHeight="1" x14ac:dyDescent="0.25">
      <c r="B133" s="145"/>
      <c r="C133" s="144">
        <v>26</v>
      </c>
      <c r="D133" s="144" t="s">
        <v>160</v>
      </c>
      <c r="E133" s="143" t="s">
        <v>187</v>
      </c>
      <c r="F133" s="142" t="s">
        <v>186</v>
      </c>
      <c r="G133" s="141" t="s">
        <v>149</v>
      </c>
      <c r="H133" s="140">
        <v>16</v>
      </c>
      <c r="I133" s="139">
        <v>0</v>
      </c>
      <c r="J133" s="139">
        <f>ROUND(I133*H133,2)</f>
        <v>0</v>
      </c>
      <c r="K133" s="54" t="s">
        <v>148</v>
      </c>
      <c r="L133" s="7"/>
      <c r="M133" s="138"/>
      <c r="N133" s="137"/>
      <c r="O133" s="136"/>
      <c r="P133" s="136"/>
      <c r="Q133" s="136"/>
      <c r="R133" s="136"/>
      <c r="S133" s="136"/>
      <c r="T133" s="135"/>
      <c r="AR133" s="40"/>
      <c r="AT133" s="40"/>
      <c r="AU133" s="40"/>
      <c r="AY133" s="40"/>
      <c r="BE133" s="134"/>
      <c r="BF133" s="134"/>
      <c r="BG133" s="134"/>
      <c r="BH133" s="134"/>
      <c r="BI133" s="134"/>
      <c r="BJ133" s="40"/>
      <c r="BK133" s="134"/>
      <c r="BL133" s="40"/>
      <c r="BM133" s="40"/>
    </row>
    <row r="134" spans="2:65" s="2" customFormat="1" ht="16.5" customHeight="1" x14ac:dyDescent="0.25">
      <c r="B134" s="145"/>
      <c r="C134" s="144">
        <v>27</v>
      </c>
      <c r="D134" s="144" t="s">
        <v>160</v>
      </c>
      <c r="E134" s="143" t="s">
        <v>185</v>
      </c>
      <c r="F134" s="142" t="s">
        <v>184</v>
      </c>
      <c r="G134" s="141" t="s">
        <v>149</v>
      </c>
      <c r="H134" s="140">
        <v>40</v>
      </c>
      <c r="I134" s="139">
        <v>0</v>
      </c>
      <c r="J134" s="139">
        <f>ROUND(I134*H134,2)</f>
        <v>0</v>
      </c>
      <c r="K134" s="54" t="s">
        <v>148</v>
      </c>
      <c r="L134" s="7"/>
      <c r="M134" s="138"/>
      <c r="N134" s="137"/>
      <c r="O134" s="136"/>
      <c r="P134" s="136"/>
      <c r="Q134" s="136"/>
      <c r="R134" s="136"/>
      <c r="S134" s="136"/>
      <c r="T134" s="135"/>
      <c r="AR134" s="40"/>
      <c r="AT134" s="40"/>
      <c r="AU134" s="40"/>
      <c r="AY134" s="40"/>
      <c r="BE134" s="134"/>
      <c r="BF134" s="134"/>
      <c r="BG134" s="134"/>
      <c r="BH134" s="134"/>
      <c r="BI134" s="134"/>
      <c r="BJ134" s="40"/>
      <c r="BK134" s="134"/>
      <c r="BL134" s="40"/>
      <c r="BM134" s="40"/>
    </row>
    <row r="135" spans="2:65" s="2" customFormat="1" ht="16.5" customHeight="1" x14ac:dyDescent="0.25">
      <c r="B135" s="145"/>
      <c r="C135" s="144">
        <v>28</v>
      </c>
      <c r="D135" s="144" t="s">
        <v>160</v>
      </c>
      <c r="E135" s="143" t="s">
        <v>183</v>
      </c>
      <c r="F135" s="142" t="s">
        <v>182</v>
      </c>
      <c r="G135" s="141" t="s">
        <v>149</v>
      </c>
      <c r="H135" s="140">
        <v>1</v>
      </c>
      <c r="I135" s="139">
        <v>0</v>
      </c>
      <c r="J135" s="139">
        <f>ROUND(I135*H135,2)</f>
        <v>0</v>
      </c>
      <c r="K135" s="54" t="s">
        <v>148</v>
      </c>
      <c r="L135" s="7"/>
      <c r="M135" s="138"/>
      <c r="N135" s="137"/>
      <c r="O135" s="136"/>
      <c r="P135" s="136"/>
      <c r="Q135" s="136"/>
      <c r="R135" s="136"/>
      <c r="S135" s="136"/>
      <c r="T135" s="135"/>
      <c r="AR135" s="40"/>
      <c r="AT135" s="40"/>
      <c r="AU135" s="40"/>
      <c r="AY135" s="40"/>
      <c r="BE135" s="134"/>
      <c r="BF135" s="134"/>
      <c r="BG135" s="134"/>
      <c r="BH135" s="134"/>
      <c r="BI135" s="134"/>
      <c r="BJ135" s="40"/>
      <c r="BK135" s="134"/>
      <c r="BL135" s="40"/>
      <c r="BM135" s="40"/>
    </row>
    <row r="136" spans="2:65" s="2" customFormat="1" ht="6.95" customHeight="1" x14ac:dyDescent="0.25">
      <c r="B136" s="4"/>
      <c r="C136" s="3"/>
      <c r="D136" s="3"/>
      <c r="E136" s="3"/>
      <c r="F136" s="3"/>
      <c r="G136" s="3"/>
      <c r="H136" s="3"/>
      <c r="I136" s="3"/>
      <c r="J136" s="3"/>
      <c r="K136" s="3"/>
      <c r="L136" s="7"/>
    </row>
  </sheetData>
  <autoFilter ref="C95:K135" xr:uid="{00000000-0009-0000-0000-000002000000}"/>
  <mergeCells count="9">
    <mergeCell ref="E52:H52"/>
    <mergeCell ref="E86:H86"/>
    <mergeCell ref="E88:H88"/>
    <mergeCell ref="L2:V2"/>
    <mergeCell ref="E7:H7"/>
    <mergeCell ref="E9:H9"/>
    <mergeCell ref="E18:H18"/>
    <mergeCell ref="E27:H27"/>
    <mergeCell ref="E50:H50"/>
  </mergeCells>
  <pageMargins left="0.39374999999999999" right="0.39374999999999999" top="0.39374999999999999" bottom="0.39374999999999999" header="0" footer="0"/>
  <pageSetup paperSize="9" scale="95" fitToHeight="100" orientation="landscape" blackAndWhite="1" r:id="rId1"/>
  <headerFooter>
    <oddFooter>&amp;CStrana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407D2-4739-4BC5-822D-D292DFDC677C}">
  <sheetPr>
    <pageSetUpPr fitToPage="1"/>
  </sheetPr>
  <dimension ref="B2:BM190"/>
  <sheetViews>
    <sheetView showGridLines="0" workbookViewId="0">
      <selection activeCell="K30" sqref="K30:O30"/>
    </sheetView>
  </sheetViews>
  <sheetFormatPr defaultRowHeight="11.25" x14ac:dyDescent="0.2"/>
  <cols>
    <col min="1" max="1" width="7.140625" style="1" customWidth="1"/>
    <col min="2" max="2" width="1.42578125" style="1" customWidth="1"/>
    <col min="3" max="3" width="3.5703125" style="1" customWidth="1"/>
    <col min="4" max="4" width="3.7109375" style="1" customWidth="1"/>
    <col min="5" max="5" width="14.7109375" style="1" customWidth="1"/>
    <col min="6" max="6" width="43.5703125" style="1" customWidth="1"/>
    <col min="7" max="7" width="6" style="1" customWidth="1"/>
    <col min="8" max="8" width="9.85546875" style="1" customWidth="1"/>
    <col min="9" max="9" width="17.28515625" style="183" customWidth="1"/>
    <col min="10" max="10" width="17.28515625" style="1" customWidth="1"/>
    <col min="11" max="11" width="17.28515625" style="1" hidden="1" customWidth="1"/>
    <col min="12" max="12" width="8" style="1" customWidth="1"/>
    <col min="13" max="13" width="9.28515625" style="1" hidden="1" customWidth="1"/>
    <col min="14" max="14" width="9.140625" style="1"/>
    <col min="15" max="20" width="12.140625" style="1" hidden="1" customWidth="1"/>
    <col min="21" max="21" width="14" style="1" hidden="1" customWidth="1"/>
    <col min="22" max="22" width="10.5703125" style="1" customWidth="1"/>
    <col min="23" max="23" width="14" style="1" customWidth="1"/>
    <col min="24" max="24" width="10.5703125" style="1" customWidth="1"/>
    <col min="25" max="25" width="12.85546875" style="1" customWidth="1"/>
    <col min="26" max="26" width="9.42578125" style="1" customWidth="1"/>
    <col min="27" max="27" width="12.85546875" style="1" customWidth="1"/>
    <col min="28" max="28" width="14" style="1" customWidth="1"/>
    <col min="29" max="29" width="9.42578125" style="1" customWidth="1"/>
    <col min="30" max="30" width="12.85546875" style="1" customWidth="1"/>
    <col min="31" max="31" width="14" style="1" customWidth="1"/>
    <col min="32" max="16384" width="9.140625" style="1"/>
  </cols>
  <sheetData>
    <row r="2" spans="2:46" ht="36.950000000000003" customHeight="1" x14ac:dyDescent="0.2">
      <c r="L2" s="254"/>
      <c r="M2" s="254"/>
      <c r="N2" s="254"/>
      <c r="O2" s="254"/>
      <c r="P2" s="254"/>
      <c r="Q2" s="254"/>
      <c r="R2" s="254"/>
      <c r="S2" s="254"/>
      <c r="T2" s="254"/>
      <c r="U2" s="254"/>
      <c r="V2" s="254"/>
      <c r="AT2" s="40" t="s">
        <v>481</v>
      </c>
    </row>
    <row r="3" spans="2:46" ht="6.95" customHeight="1" x14ac:dyDescent="0.2">
      <c r="B3" s="45"/>
      <c r="C3" s="44"/>
      <c r="D3" s="44"/>
      <c r="E3" s="44"/>
      <c r="F3" s="44"/>
      <c r="G3" s="44"/>
      <c r="H3" s="44"/>
      <c r="I3" s="241"/>
      <c r="J3" s="44"/>
      <c r="K3" s="44"/>
      <c r="L3" s="38"/>
      <c r="AT3" s="40" t="s">
        <v>266</v>
      </c>
    </row>
    <row r="4" spans="2:46" ht="24.95" customHeight="1" x14ac:dyDescent="0.2">
      <c r="B4" s="38"/>
      <c r="D4" s="26" t="s">
        <v>147</v>
      </c>
      <c r="L4" s="38"/>
      <c r="M4" s="240" t="s">
        <v>480</v>
      </c>
      <c r="AT4" s="40" t="s">
        <v>479</v>
      </c>
    </row>
    <row r="5" spans="2:46" ht="6.95" customHeight="1" x14ac:dyDescent="0.2">
      <c r="B5" s="38"/>
      <c r="L5" s="38"/>
    </row>
    <row r="6" spans="2:46" ht="12" customHeight="1" x14ac:dyDescent="0.2">
      <c r="B6" s="38"/>
      <c r="D6" s="219" t="s">
        <v>48</v>
      </c>
      <c r="L6" s="38"/>
    </row>
    <row r="7" spans="2:46" ht="16.5" customHeight="1" x14ac:dyDescent="0.2">
      <c r="B7" s="38"/>
      <c r="E7" s="287" t="e">
        <f>#REF!</f>
        <v>#REF!</v>
      </c>
      <c r="F7" s="288"/>
      <c r="G7" s="288"/>
      <c r="H7" s="288"/>
      <c r="L7" s="38"/>
    </row>
    <row r="8" spans="2:46" s="2" customFormat="1" ht="12" customHeight="1" x14ac:dyDescent="0.25">
      <c r="B8" s="7"/>
      <c r="D8" s="219" t="s">
        <v>137</v>
      </c>
      <c r="I8" s="213"/>
      <c r="L8" s="7"/>
    </row>
    <row r="9" spans="2:46" s="2" customFormat="1" ht="36.950000000000003" customHeight="1" x14ac:dyDescent="0.25">
      <c r="B9" s="7"/>
      <c r="E9" s="278" t="s">
        <v>478</v>
      </c>
      <c r="F9" s="271"/>
      <c r="G9" s="271"/>
      <c r="H9" s="271"/>
      <c r="I9" s="213"/>
      <c r="L9" s="7"/>
    </row>
    <row r="10" spans="2:46" s="2" customFormat="1" x14ac:dyDescent="0.25">
      <c r="B10" s="7"/>
      <c r="I10" s="213"/>
      <c r="L10" s="7"/>
    </row>
    <row r="11" spans="2:46" s="2" customFormat="1" ht="12" customHeight="1" x14ac:dyDescent="0.25">
      <c r="B11" s="7"/>
      <c r="D11" s="219" t="s">
        <v>71</v>
      </c>
      <c r="F11" s="117" t="s">
        <v>35</v>
      </c>
      <c r="I11" s="218" t="s">
        <v>70</v>
      </c>
      <c r="J11" s="117" t="s">
        <v>35</v>
      </c>
      <c r="L11" s="7"/>
    </row>
    <row r="12" spans="2:46" s="2" customFormat="1" ht="12" customHeight="1" x14ac:dyDescent="0.25">
      <c r="B12" s="7"/>
      <c r="D12" s="219" t="s">
        <v>47</v>
      </c>
      <c r="F12" s="117" t="s">
        <v>68</v>
      </c>
      <c r="I12" s="218" t="s">
        <v>46</v>
      </c>
      <c r="J12" s="220" t="e">
        <f>#REF!</f>
        <v>#REF!</v>
      </c>
      <c r="L12" s="7"/>
    </row>
    <row r="13" spans="2:46" s="2" customFormat="1" ht="10.9" customHeight="1" x14ac:dyDescent="0.25">
      <c r="B13" s="7"/>
      <c r="I13" s="213"/>
      <c r="L13" s="7"/>
    </row>
    <row r="14" spans="2:46" s="2" customFormat="1" ht="12" customHeight="1" x14ac:dyDescent="0.25">
      <c r="B14" s="7"/>
      <c r="D14" s="219" t="s">
        <v>45</v>
      </c>
      <c r="I14" s="218" t="s">
        <v>69</v>
      </c>
      <c r="J14" s="117" t="e">
        <f>IF(#REF!="","",#REF!)</f>
        <v>#REF!</v>
      </c>
      <c r="L14" s="7"/>
    </row>
    <row r="15" spans="2:46" s="2" customFormat="1" ht="18" customHeight="1" x14ac:dyDescent="0.25">
      <c r="B15" s="7"/>
      <c r="E15" s="117" t="e">
        <f>IF(#REF!="","",#REF!)</f>
        <v>#REF!</v>
      </c>
      <c r="I15" s="218" t="s">
        <v>67</v>
      </c>
      <c r="J15" s="117" t="e">
        <f>IF(#REF!="","",#REF!)</f>
        <v>#REF!</v>
      </c>
      <c r="L15" s="7"/>
    </row>
    <row r="16" spans="2:46" s="2" customFormat="1" ht="6.95" customHeight="1" x14ac:dyDescent="0.25">
      <c r="B16" s="7"/>
      <c r="I16" s="213"/>
      <c r="L16" s="7"/>
    </row>
    <row r="17" spans="2:12" s="2" customFormat="1" ht="12" customHeight="1" x14ac:dyDescent="0.25">
      <c r="B17" s="7"/>
      <c r="D17" s="219" t="s">
        <v>43</v>
      </c>
      <c r="I17" s="218" t="s">
        <v>69</v>
      </c>
      <c r="J17" s="239" t="e">
        <f>#REF!</f>
        <v>#REF!</v>
      </c>
      <c r="L17" s="7"/>
    </row>
    <row r="18" spans="2:12" s="2" customFormat="1" ht="18" customHeight="1" x14ac:dyDescent="0.25">
      <c r="B18" s="7"/>
      <c r="E18" s="289" t="e">
        <f>#REF!</f>
        <v>#REF!</v>
      </c>
      <c r="F18" s="290"/>
      <c r="G18" s="290"/>
      <c r="H18" s="290"/>
      <c r="I18" s="218" t="s">
        <v>67</v>
      </c>
      <c r="J18" s="239" t="e">
        <f>#REF!</f>
        <v>#REF!</v>
      </c>
      <c r="L18" s="7"/>
    </row>
    <row r="19" spans="2:12" s="2" customFormat="1" ht="6.95" customHeight="1" x14ac:dyDescent="0.25">
      <c r="B19" s="7"/>
      <c r="I19" s="213"/>
      <c r="L19" s="7"/>
    </row>
    <row r="20" spans="2:12" s="2" customFormat="1" ht="12" customHeight="1" x14ac:dyDescent="0.25">
      <c r="B20" s="7"/>
      <c r="D20" s="219" t="s">
        <v>44</v>
      </c>
      <c r="I20" s="218" t="s">
        <v>69</v>
      </c>
      <c r="J20" s="117" t="e">
        <f>IF(#REF!="","",#REF!)</f>
        <v>#REF!</v>
      </c>
      <c r="L20" s="7"/>
    </row>
    <row r="21" spans="2:12" s="2" customFormat="1" ht="18" customHeight="1" x14ac:dyDescent="0.25">
      <c r="B21" s="7"/>
      <c r="E21" s="117" t="e">
        <f>IF(#REF!="","",#REF!)</f>
        <v>#REF!</v>
      </c>
      <c r="I21" s="218" t="s">
        <v>67</v>
      </c>
      <c r="J21" s="117" t="e">
        <f>IF(#REF!="","",#REF!)</f>
        <v>#REF!</v>
      </c>
      <c r="L21" s="7"/>
    </row>
    <row r="22" spans="2:12" s="2" customFormat="1" ht="6.95" customHeight="1" x14ac:dyDescent="0.25">
      <c r="B22" s="7"/>
      <c r="I22" s="213"/>
      <c r="L22" s="7"/>
    </row>
    <row r="23" spans="2:12" s="2" customFormat="1" ht="12" customHeight="1" x14ac:dyDescent="0.25">
      <c r="B23" s="7"/>
      <c r="D23" s="219" t="s">
        <v>42</v>
      </c>
      <c r="I23" s="218" t="s">
        <v>69</v>
      </c>
      <c r="J23" s="117" t="e">
        <f>IF(#REF!="","",#REF!)</f>
        <v>#REF!</v>
      </c>
      <c r="L23" s="7"/>
    </row>
    <row r="24" spans="2:12" s="2" customFormat="1" ht="18" customHeight="1" x14ac:dyDescent="0.25">
      <c r="B24" s="7"/>
      <c r="E24" s="117" t="e">
        <f>IF(#REF!="","",#REF!)</f>
        <v>#REF!</v>
      </c>
      <c r="I24" s="218" t="s">
        <v>67</v>
      </c>
      <c r="J24" s="117" t="e">
        <f>IF(#REF!="","",#REF!)</f>
        <v>#REF!</v>
      </c>
      <c r="L24" s="7"/>
    </row>
    <row r="25" spans="2:12" s="2" customFormat="1" ht="6.95" customHeight="1" x14ac:dyDescent="0.25">
      <c r="B25" s="7"/>
      <c r="I25" s="213"/>
      <c r="L25" s="7"/>
    </row>
    <row r="26" spans="2:12" s="2" customFormat="1" ht="12" customHeight="1" x14ac:dyDescent="0.25">
      <c r="B26" s="7"/>
      <c r="D26" s="219" t="s">
        <v>66</v>
      </c>
      <c r="I26" s="213"/>
      <c r="L26" s="7"/>
    </row>
    <row r="27" spans="2:12" s="118" customFormat="1" ht="16.5" customHeight="1" x14ac:dyDescent="0.25">
      <c r="B27" s="181"/>
      <c r="E27" s="291" t="s">
        <v>35</v>
      </c>
      <c r="F27" s="291"/>
      <c r="G27" s="291"/>
      <c r="H27" s="291"/>
      <c r="I27" s="238"/>
      <c r="L27" s="181"/>
    </row>
    <row r="28" spans="2:12" s="2" customFormat="1" ht="6.95" customHeight="1" x14ac:dyDescent="0.25">
      <c r="B28" s="7"/>
      <c r="I28" s="213"/>
      <c r="L28" s="7"/>
    </row>
    <row r="29" spans="2:12" s="2" customFormat="1" ht="6.95" customHeight="1" x14ac:dyDescent="0.25">
      <c r="B29" s="7"/>
      <c r="D29" s="113"/>
      <c r="E29" s="113"/>
      <c r="F29" s="113"/>
      <c r="G29" s="113"/>
      <c r="H29" s="113"/>
      <c r="I29" s="237"/>
      <c r="J29" s="113"/>
      <c r="K29" s="113"/>
      <c r="L29" s="7"/>
    </row>
    <row r="30" spans="2:12" s="2" customFormat="1" ht="25.35" customHeight="1" x14ac:dyDescent="0.25">
      <c r="B30" s="7"/>
      <c r="D30" s="115" t="s">
        <v>63</v>
      </c>
      <c r="I30" s="213"/>
      <c r="J30" s="177">
        <f>ROUND(J132, 2)</f>
        <v>0</v>
      </c>
      <c r="L30" s="7"/>
    </row>
    <row r="31" spans="2:12" s="2" customFormat="1" ht="6.95" customHeight="1" x14ac:dyDescent="0.25">
      <c r="B31" s="7"/>
      <c r="D31" s="113"/>
      <c r="E31" s="113"/>
      <c r="F31" s="113"/>
      <c r="G31" s="113"/>
      <c r="H31" s="113"/>
      <c r="I31" s="237"/>
      <c r="J31" s="113"/>
      <c r="K31" s="113"/>
      <c r="L31" s="7"/>
    </row>
    <row r="32" spans="2:12" s="2" customFormat="1" ht="14.45" customHeight="1" x14ac:dyDescent="0.25">
      <c r="B32" s="7"/>
      <c r="F32" s="235" t="s">
        <v>61</v>
      </c>
      <c r="I32" s="236" t="s">
        <v>62</v>
      </c>
      <c r="J32" s="235" t="s">
        <v>60</v>
      </c>
      <c r="L32" s="7"/>
    </row>
    <row r="33" spans="2:12" s="2" customFormat="1" ht="14.45" customHeight="1" x14ac:dyDescent="0.25">
      <c r="B33" s="7"/>
      <c r="D33" s="21" t="s">
        <v>59</v>
      </c>
      <c r="E33" s="219" t="s">
        <v>58</v>
      </c>
      <c r="F33" s="233">
        <f>ROUND((SUM(BE132:BE189)),  2)</f>
        <v>0</v>
      </c>
      <c r="I33" s="234">
        <v>0.21</v>
      </c>
      <c r="J33" s="233">
        <f>ROUND(((SUM(BE132:BE189))*I33),  2)</f>
        <v>0</v>
      </c>
      <c r="L33" s="7"/>
    </row>
    <row r="34" spans="2:12" s="2" customFormat="1" ht="14.45" customHeight="1" x14ac:dyDescent="0.25">
      <c r="B34" s="7"/>
      <c r="E34" s="219" t="s">
        <v>57</v>
      </c>
      <c r="F34" s="233">
        <f>ROUND((SUM(BF132:BF189)),  2)</f>
        <v>0</v>
      </c>
      <c r="I34" s="234">
        <v>0.15</v>
      </c>
      <c r="J34" s="233">
        <f>ROUND(((SUM(BF132:BF189))*I34),  2)</f>
        <v>0</v>
      </c>
      <c r="L34" s="7"/>
    </row>
    <row r="35" spans="2:12" s="2" customFormat="1" ht="14.45" hidden="1" customHeight="1" x14ac:dyDescent="0.25">
      <c r="B35" s="7"/>
      <c r="E35" s="219" t="s">
        <v>56</v>
      </c>
      <c r="F35" s="233">
        <f>ROUND((SUM(BG132:BG189)),  2)</f>
        <v>0</v>
      </c>
      <c r="I35" s="234">
        <v>0.21</v>
      </c>
      <c r="J35" s="233">
        <f>0</f>
        <v>0</v>
      </c>
      <c r="L35" s="7"/>
    </row>
    <row r="36" spans="2:12" s="2" customFormat="1" ht="14.45" hidden="1" customHeight="1" x14ac:dyDescent="0.25">
      <c r="B36" s="7"/>
      <c r="E36" s="219" t="s">
        <v>55</v>
      </c>
      <c r="F36" s="233">
        <f>ROUND((SUM(BH132:BH189)),  2)</f>
        <v>0</v>
      </c>
      <c r="I36" s="234">
        <v>0.15</v>
      </c>
      <c r="J36" s="233">
        <f>0</f>
        <v>0</v>
      </c>
      <c r="L36" s="7"/>
    </row>
    <row r="37" spans="2:12" s="2" customFormat="1" ht="14.45" hidden="1" customHeight="1" x14ac:dyDescent="0.25">
      <c r="B37" s="7"/>
      <c r="E37" s="219" t="s">
        <v>54</v>
      </c>
      <c r="F37" s="233">
        <f>ROUND((SUM(BI132:BI189)),  2)</f>
        <v>0</v>
      </c>
      <c r="I37" s="234">
        <v>0</v>
      </c>
      <c r="J37" s="233">
        <f>0</f>
        <v>0</v>
      </c>
      <c r="L37" s="7"/>
    </row>
    <row r="38" spans="2:12" s="2" customFormat="1" ht="6.95" customHeight="1" x14ac:dyDescent="0.25">
      <c r="B38" s="7"/>
      <c r="I38" s="213"/>
      <c r="L38" s="7"/>
    </row>
    <row r="39" spans="2:12" s="2" customFormat="1" ht="25.35" customHeight="1" x14ac:dyDescent="0.25">
      <c r="B39" s="7"/>
      <c r="C39" s="5"/>
      <c r="D39" s="107" t="s">
        <v>53</v>
      </c>
      <c r="E39" s="20"/>
      <c r="F39" s="20"/>
      <c r="G39" s="106" t="s">
        <v>52</v>
      </c>
      <c r="H39" s="105" t="s">
        <v>51</v>
      </c>
      <c r="I39" s="232"/>
      <c r="J39" s="179">
        <f>SUM(J30:J37)</f>
        <v>0</v>
      </c>
      <c r="K39" s="103"/>
      <c r="L39" s="7"/>
    </row>
    <row r="40" spans="2:12" s="2" customFormat="1" ht="14.45" customHeight="1" x14ac:dyDescent="0.25">
      <c r="B40" s="7"/>
      <c r="I40" s="213"/>
      <c r="L40" s="7"/>
    </row>
    <row r="41" spans="2:12" ht="14.45" customHeight="1" x14ac:dyDescent="0.2">
      <c r="B41" s="38"/>
      <c r="L41" s="38"/>
    </row>
    <row r="42" spans="2:12" ht="14.45" customHeight="1" x14ac:dyDescent="0.2">
      <c r="B42" s="38"/>
      <c r="L42" s="38"/>
    </row>
    <row r="43" spans="2:12" ht="14.45" customHeight="1" x14ac:dyDescent="0.2">
      <c r="B43" s="38"/>
      <c r="L43" s="38"/>
    </row>
    <row r="44" spans="2:12" ht="14.45" customHeight="1" x14ac:dyDescent="0.2">
      <c r="B44" s="38"/>
      <c r="L44" s="38"/>
    </row>
    <row r="45" spans="2:12" ht="14.45" customHeight="1" x14ac:dyDescent="0.2">
      <c r="B45" s="38"/>
      <c r="L45" s="38"/>
    </row>
    <row r="46" spans="2:12" ht="14.45" customHeight="1" x14ac:dyDescent="0.2">
      <c r="B46" s="38"/>
      <c r="L46" s="38"/>
    </row>
    <row r="47" spans="2:12" ht="14.45" customHeight="1" x14ac:dyDescent="0.2">
      <c r="B47" s="38"/>
      <c r="L47" s="38"/>
    </row>
    <row r="48" spans="2:12" ht="14.45" customHeight="1" x14ac:dyDescent="0.2">
      <c r="B48" s="38"/>
      <c r="L48" s="38"/>
    </row>
    <row r="49" spans="2:12" ht="14.45" customHeight="1" x14ac:dyDescent="0.2">
      <c r="B49" s="38"/>
      <c r="L49" s="38"/>
    </row>
    <row r="50" spans="2:12" s="2" customFormat="1" ht="14.45" customHeight="1" x14ac:dyDescent="0.25">
      <c r="B50" s="7"/>
      <c r="D50" s="231" t="s">
        <v>477</v>
      </c>
      <c r="E50" s="229"/>
      <c r="F50" s="229"/>
      <c r="G50" s="231" t="s">
        <v>476</v>
      </c>
      <c r="H50" s="229"/>
      <c r="I50" s="230"/>
      <c r="J50" s="229"/>
      <c r="K50" s="229"/>
      <c r="L50" s="7"/>
    </row>
    <row r="51" spans="2:12" x14ac:dyDescent="0.2">
      <c r="B51" s="38"/>
      <c r="L51" s="38"/>
    </row>
    <row r="52" spans="2:12" x14ac:dyDescent="0.2">
      <c r="B52" s="38"/>
      <c r="L52" s="38"/>
    </row>
    <row r="53" spans="2:12" x14ac:dyDescent="0.2">
      <c r="B53" s="38"/>
      <c r="L53" s="38"/>
    </row>
    <row r="54" spans="2:12" x14ac:dyDescent="0.2">
      <c r="B54" s="38"/>
      <c r="L54" s="38"/>
    </row>
    <row r="55" spans="2:12" x14ac:dyDescent="0.2">
      <c r="B55" s="38"/>
      <c r="L55" s="38"/>
    </row>
    <row r="56" spans="2:12" x14ac:dyDescent="0.2">
      <c r="B56" s="38"/>
      <c r="L56" s="38"/>
    </row>
    <row r="57" spans="2:12" x14ac:dyDescent="0.2">
      <c r="B57" s="38"/>
      <c r="L57" s="38"/>
    </row>
    <row r="58" spans="2:12" x14ac:dyDescent="0.2">
      <c r="B58" s="38"/>
      <c r="L58" s="38"/>
    </row>
    <row r="59" spans="2:12" x14ac:dyDescent="0.2">
      <c r="B59" s="38"/>
      <c r="L59" s="38"/>
    </row>
    <row r="60" spans="2:12" x14ac:dyDescent="0.2">
      <c r="B60" s="38"/>
      <c r="L60" s="38"/>
    </row>
    <row r="61" spans="2:12" s="2" customFormat="1" ht="12.75" x14ac:dyDescent="0.25">
      <c r="B61" s="7"/>
      <c r="D61" s="227" t="s">
        <v>473</v>
      </c>
      <c r="E61" s="35"/>
      <c r="F61" s="228" t="s">
        <v>472</v>
      </c>
      <c r="G61" s="227" t="s">
        <v>473</v>
      </c>
      <c r="H61" s="35"/>
      <c r="I61" s="226"/>
      <c r="J61" s="225" t="s">
        <v>472</v>
      </c>
      <c r="K61" s="35"/>
      <c r="L61" s="7"/>
    </row>
    <row r="62" spans="2:12" x14ac:dyDescent="0.2">
      <c r="B62" s="38"/>
      <c r="L62" s="38"/>
    </row>
    <row r="63" spans="2:12" x14ac:dyDescent="0.2">
      <c r="B63" s="38"/>
      <c r="L63" s="38"/>
    </row>
    <row r="64" spans="2:12" x14ac:dyDescent="0.2">
      <c r="B64" s="38"/>
      <c r="L64" s="38"/>
    </row>
    <row r="65" spans="2:12" s="2" customFormat="1" ht="12.75" x14ac:dyDescent="0.25">
      <c r="B65" s="7"/>
      <c r="D65" s="231" t="s">
        <v>475</v>
      </c>
      <c r="E65" s="229"/>
      <c r="F65" s="229"/>
      <c r="G65" s="231" t="s">
        <v>474</v>
      </c>
      <c r="H65" s="229"/>
      <c r="I65" s="230"/>
      <c r="J65" s="229"/>
      <c r="K65" s="229"/>
      <c r="L65" s="7"/>
    </row>
    <row r="66" spans="2:12" x14ac:dyDescent="0.2">
      <c r="B66" s="38"/>
      <c r="L66" s="38"/>
    </row>
    <row r="67" spans="2:12" x14ac:dyDescent="0.2">
      <c r="B67" s="38"/>
      <c r="L67" s="38"/>
    </row>
    <row r="68" spans="2:12" x14ac:dyDescent="0.2">
      <c r="B68" s="38"/>
      <c r="L68" s="38"/>
    </row>
    <row r="69" spans="2:12" x14ac:dyDescent="0.2">
      <c r="B69" s="38"/>
      <c r="L69" s="38"/>
    </row>
    <row r="70" spans="2:12" x14ac:dyDescent="0.2">
      <c r="B70" s="38"/>
      <c r="L70" s="38"/>
    </row>
    <row r="71" spans="2:12" x14ac:dyDescent="0.2">
      <c r="B71" s="38"/>
      <c r="L71" s="38"/>
    </row>
    <row r="72" spans="2:12" x14ac:dyDescent="0.2">
      <c r="B72" s="38"/>
      <c r="L72" s="38"/>
    </row>
    <row r="73" spans="2:12" x14ac:dyDescent="0.2">
      <c r="B73" s="38"/>
      <c r="L73" s="38"/>
    </row>
    <row r="74" spans="2:12" x14ac:dyDescent="0.2">
      <c r="B74" s="38"/>
      <c r="L74" s="38"/>
    </row>
    <row r="75" spans="2:12" x14ac:dyDescent="0.2">
      <c r="B75" s="38"/>
      <c r="L75" s="38"/>
    </row>
    <row r="76" spans="2:12" s="2" customFormat="1" ht="12.75" x14ac:dyDescent="0.25">
      <c r="B76" s="7"/>
      <c r="D76" s="227" t="s">
        <v>473</v>
      </c>
      <c r="E76" s="35"/>
      <c r="F76" s="228" t="s">
        <v>472</v>
      </c>
      <c r="G76" s="227" t="s">
        <v>473</v>
      </c>
      <c r="H76" s="35"/>
      <c r="I76" s="226"/>
      <c r="J76" s="225" t="s">
        <v>472</v>
      </c>
      <c r="K76" s="35"/>
      <c r="L76" s="7"/>
    </row>
    <row r="77" spans="2:12" s="2" customFormat="1" ht="14.45" customHeight="1" x14ac:dyDescent="0.25">
      <c r="B77" s="4"/>
      <c r="C77" s="3"/>
      <c r="D77" s="3"/>
      <c r="E77" s="3"/>
      <c r="F77" s="3"/>
      <c r="G77" s="3"/>
      <c r="H77" s="3"/>
      <c r="I77" s="184"/>
      <c r="J77" s="3"/>
      <c r="K77" s="3"/>
      <c r="L77" s="7"/>
    </row>
    <row r="81" spans="2:47" s="2" customFormat="1" ht="6.95" customHeight="1" x14ac:dyDescent="0.25">
      <c r="B81" s="28"/>
      <c r="C81" s="27"/>
      <c r="D81" s="27"/>
      <c r="E81" s="27"/>
      <c r="F81" s="27"/>
      <c r="G81" s="27"/>
      <c r="H81" s="27"/>
      <c r="I81" s="221"/>
      <c r="J81" s="27"/>
      <c r="K81" s="27"/>
      <c r="L81" s="7"/>
    </row>
    <row r="82" spans="2:47" s="2" customFormat="1" ht="24.95" customHeight="1" x14ac:dyDescent="0.25">
      <c r="B82" s="7"/>
      <c r="C82" s="26" t="s">
        <v>144</v>
      </c>
      <c r="I82" s="213"/>
      <c r="L82" s="7"/>
    </row>
    <row r="83" spans="2:47" s="2" customFormat="1" ht="6.95" customHeight="1" x14ac:dyDescent="0.25">
      <c r="B83" s="7"/>
      <c r="I83" s="213"/>
      <c r="L83" s="7"/>
    </row>
    <row r="84" spans="2:47" s="2" customFormat="1" ht="12" customHeight="1" x14ac:dyDescent="0.25">
      <c r="B84" s="7"/>
      <c r="C84" s="219" t="s">
        <v>48</v>
      </c>
      <c r="I84" s="213"/>
      <c r="L84" s="7"/>
    </row>
    <row r="85" spans="2:47" s="2" customFormat="1" ht="16.5" customHeight="1" x14ac:dyDescent="0.25">
      <c r="B85" s="7"/>
      <c r="E85" s="287" t="e">
        <f>E7</f>
        <v>#REF!</v>
      </c>
      <c r="F85" s="288"/>
      <c r="G85" s="288"/>
      <c r="H85" s="288"/>
      <c r="I85" s="213"/>
      <c r="L85" s="7"/>
    </row>
    <row r="86" spans="2:47" s="2" customFormat="1" ht="12" customHeight="1" x14ac:dyDescent="0.25">
      <c r="B86" s="7"/>
      <c r="C86" s="219" t="s">
        <v>137</v>
      </c>
      <c r="I86" s="213"/>
      <c r="L86" s="7"/>
    </row>
    <row r="87" spans="2:47" s="2" customFormat="1" ht="16.5" customHeight="1" x14ac:dyDescent="0.25">
      <c r="B87" s="7"/>
      <c r="E87" s="278" t="str">
        <f>E9</f>
        <v>21-NN-TS - Kabelový přívod NN z TRAFOSTANICE</v>
      </c>
      <c r="F87" s="271"/>
      <c r="G87" s="271"/>
      <c r="H87" s="271"/>
      <c r="I87" s="213"/>
      <c r="L87" s="7"/>
    </row>
    <row r="88" spans="2:47" s="2" customFormat="1" ht="6.95" customHeight="1" x14ac:dyDescent="0.25">
      <c r="B88" s="7"/>
      <c r="I88" s="213"/>
      <c r="L88" s="7"/>
    </row>
    <row r="89" spans="2:47" s="2" customFormat="1" ht="12" customHeight="1" x14ac:dyDescent="0.25">
      <c r="B89" s="7"/>
      <c r="C89" s="219" t="s">
        <v>47</v>
      </c>
      <c r="F89" s="117" t="str">
        <f>F12</f>
        <v xml:space="preserve"> </v>
      </c>
      <c r="I89" s="218" t="s">
        <v>46</v>
      </c>
      <c r="J89" s="220" t="e">
        <f>IF(J12="","",J12)</f>
        <v>#REF!</v>
      </c>
      <c r="L89" s="7"/>
    </row>
    <row r="90" spans="2:47" s="2" customFormat="1" ht="6.95" customHeight="1" x14ac:dyDescent="0.25">
      <c r="B90" s="7"/>
      <c r="I90" s="213"/>
      <c r="L90" s="7"/>
    </row>
    <row r="91" spans="2:47" s="2" customFormat="1" ht="27.95" customHeight="1" x14ac:dyDescent="0.25">
      <c r="B91" s="7"/>
      <c r="C91" s="219" t="s">
        <v>45</v>
      </c>
      <c r="F91" s="117" t="e">
        <f>E15</f>
        <v>#REF!</v>
      </c>
      <c r="I91" s="218" t="s">
        <v>44</v>
      </c>
      <c r="J91" s="217" t="e">
        <f>E21</f>
        <v>#REF!</v>
      </c>
      <c r="L91" s="7"/>
    </row>
    <row r="92" spans="2:47" s="2" customFormat="1" ht="27.95" customHeight="1" x14ac:dyDescent="0.25">
      <c r="B92" s="7"/>
      <c r="C92" s="219" t="s">
        <v>43</v>
      </c>
      <c r="F92" s="117" t="e">
        <f>IF(E18="","",E18)</f>
        <v>#REF!</v>
      </c>
      <c r="I92" s="218" t="s">
        <v>42</v>
      </c>
      <c r="J92" s="217" t="e">
        <f>E24</f>
        <v>#REF!</v>
      </c>
      <c r="L92" s="7"/>
    </row>
    <row r="93" spans="2:47" s="2" customFormat="1" ht="10.35" customHeight="1" x14ac:dyDescent="0.25">
      <c r="B93" s="7"/>
      <c r="I93" s="213"/>
      <c r="L93" s="7"/>
    </row>
    <row r="94" spans="2:47" s="2" customFormat="1" ht="29.25" customHeight="1" x14ac:dyDescent="0.25">
      <c r="B94" s="7"/>
      <c r="C94" s="102" t="s">
        <v>143</v>
      </c>
      <c r="D94" s="5"/>
      <c r="E94" s="5"/>
      <c r="F94" s="5"/>
      <c r="G94" s="5"/>
      <c r="H94" s="5"/>
      <c r="I94" s="224"/>
      <c r="J94" s="178" t="s">
        <v>132</v>
      </c>
      <c r="K94" s="5"/>
      <c r="L94" s="7"/>
    </row>
    <row r="95" spans="2:47" s="2" customFormat="1" ht="10.35" customHeight="1" x14ac:dyDescent="0.25">
      <c r="B95" s="7"/>
      <c r="I95" s="213"/>
      <c r="L95" s="7"/>
    </row>
    <row r="96" spans="2:47" s="2" customFormat="1" ht="22.9" customHeight="1" x14ac:dyDescent="0.25">
      <c r="B96" s="7"/>
      <c r="C96" s="89" t="s">
        <v>471</v>
      </c>
      <c r="I96" s="213"/>
      <c r="J96" s="177">
        <f>J132</f>
        <v>0</v>
      </c>
      <c r="L96" s="7"/>
      <c r="AU96" s="40" t="s">
        <v>449</v>
      </c>
    </row>
    <row r="97" spans="2:12" s="95" customFormat="1" ht="24.95" customHeight="1" x14ac:dyDescent="0.25">
      <c r="B97" s="175"/>
      <c r="D97" s="98" t="s">
        <v>176</v>
      </c>
      <c r="E97" s="97"/>
      <c r="F97" s="97"/>
      <c r="G97" s="97"/>
      <c r="H97" s="97"/>
      <c r="I97" s="223"/>
      <c r="J97" s="176">
        <f>J133</f>
        <v>0</v>
      </c>
      <c r="L97" s="175"/>
    </row>
    <row r="98" spans="2:12" s="90" customFormat="1" ht="19.899999999999999" customHeight="1" x14ac:dyDescent="0.25">
      <c r="B98" s="173"/>
      <c r="D98" s="93" t="s">
        <v>470</v>
      </c>
      <c r="E98" s="92"/>
      <c r="F98" s="92"/>
      <c r="G98" s="92"/>
      <c r="H98" s="92"/>
      <c r="I98" s="222"/>
      <c r="J98" s="174">
        <f>J134</f>
        <v>0</v>
      </c>
      <c r="L98" s="173"/>
    </row>
    <row r="99" spans="2:12" s="90" customFormat="1" ht="19.899999999999999" customHeight="1" x14ac:dyDescent="0.25">
      <c r="B99" s="173"/>
      <c r="D99" s="93" t="s">
        <v>469</v>
      </c>
      <c r="E99" s="92"/>
      <c r="F99" s="92"/>
      <c r="G99" s="92"/>
      <c r="H99" s="92"/>
      <c r="I99" s="222"/>
      <c r="J99" s="174">
        <f>J139</f>
        <v>0</v>
      </c>
      <c r="L99" s="173"/>
    </row>
    <row r="100" spans="2:12" s="90" customFormat="1" ht="19.899999999999999" customHeight="1" x14ac:dyDescent="0.25">
      <c r="B100" s="173"/>
      <c r="D100" s="93" t="s">
        <v>468</v>
      </c>
      <c r="E100" s="92"/>
      <c r="F100" s="92"/>
      <c r="G100" s="92"/>
      <c r="H100" s="92"/>
      <c r="I100" s="222"/>
      <c r="J100" s="174">
        <f>J142</f>
        <v>0</v>
      </c>
      <c r="L100" s="173"/>
    </row>
    <row r="101" spans="2:12" s="90" customFormat="1" ht="19.899999999999999" customHeight="1" x14ac:dyDescent="0.25">
      <c r="B101" s="173"/>
      <c r="D101" s="93" t="s">
        <v>467</v>
      </c>
      <c r="E101" s="92"/>
      <c r="F101" s="92"/>
      <c r="G101" s="92"/>
      <c r="H101" s="92"/>
      <c r="I101" s="222"/>
      <c r="J101" s="174">
        <f>J146</f>
        <v>0</v>
      </c>
      <c r="L101" s="173"/>
    </row>
    <row r="102" spans="2:12" s="90" customFormat="1" ht="19.899999999999999" customHeight="1" x14ac:dyDescent="0.25">
      <c r="B102" s="173"/>
      <c r="D102" s="93" t="s">
        <v>466</v>
      </c>
      <c r="E102" s="92"/>
      <c r="F102" s="92"/>
      <c r="G102" s="92"/>
      <c r="H102" s="92"/>
      <c r="I102" s="222"/>
      <c r="J102" s="174">
        <f>J149</f>
        <v>0</v>
      </c>
      <c r="L102" s="173"/>
    </row>
    <row r="103" spans="2:12" s="95" customFormat="1" ht="24.95" customHeight="1" x14ac:dyDescent="0.25">
      <c r="B103" s="175"/>
      <c r="D103" s="98" t="s">
        <v>465</v>
      </c>
      <c r="E103" s="97"/>
      <c r="F103" s="97"/>
      <c r="G103" s="97"/>
      <c r="H103" s="97"/>
      <c r="I103" s="223"/>
      <c r="J103" s="176">
        <f>J152</f>
        <v>0</v>
      </c>
      <c r="L103" s="175"/>
    </row>
    <row r="104" spans="2:12" s="90" customFormat="1" ht="19.899999999999999" customHeight="1" x14ac:dyDescent="0.25">
      <c r="B104" s="173"/>
      <c r="D104" s="93" t="s">
        <v>464</v>
      </c>
      <c r="E104" s="92"/>
      <c r="F104" s="92"/>
      <c r="G104" s="92"/>
      <c r="H104" s="92"/>
      <c r="I104" s="222"/>
      <c r="J104" s="174">
        <f>J153</f>
        <v>0</v>
      </c>
      <c r="L104" s="173"/>
    </row>
    <row r="105" spans="2:12" s="90" customFormat="1" ht="19.899999999999999" customHeight="1" x14ac:dyDescent="0.25">
      <c r="B105" s="173"/>
      <c r="D105" s="93" t="s">
        <v>463</v>
      </c>
      <c r="E105" s="92"/>
      <c r="F105" s="92"/>
      <c r="G105" s="92"/>
      <c r="H105" s="92"/>
      <c r="I105" s="222"/>
      <c r="J105" s="174">
        <f>J156</f>
        <v>0</v>
      </c>
      <c r="L105" s="173"/>
    </row>
    <row r="106" spans="2:12" s="90" customFormat="1" ht="19.899999999999999" customHeight="1" x14ac:dyDescent="0.25">
      <c r="B106" s="173"/>
      <c r="D106" s="93" t="s">
        <v>462</v>
      </c>
      <c r="E106" s="92"/>
      <c r="F106" s="92"/>
      <c r="G106" s="92"/>
      <c r="H106" s="92"/>
      <c r="I106" s="222"/>
      <c r="J106" s="174">
        <f>J162</f>
        <v>0</v>
      </c>
      <c r="L106" s="173"/>
    </row>
    <row r="107" spans="2:12" s="90" customFormat="1" ht="19.899999999999999" customHeight="1" x14ac:dyDescent="0.25">
      <c r="B107" s="173"/>
      <c r="D107" s="93" t="s">
        <v>461</v>
      </c>
      <c r="E107" s="92"/>
      <c r="F107" s="92"/>
      <c r="G107" s="92"/>
      <c r="H107" s="92"/>
      <c r="I107" s="222"/>
      <c r="J107" s="174">
        <f>J169</f>
        <v>0</v>
      </c>
      <c r="L107" s="173"/>
    </row>
    <row r="108" spans="2:12" s="90" customFormat="1" ht="19.899999999999999" customHeight="1" x14ac:dyDescent="0.25">
      <c r="B108" s="173"/>
      <c r="D108" s="93" t="s">
        <v>460</v>
      </c>
      <c r="E108" s="92"/>
      <c r="F108" s="92"/>
      <c r="G108" s="92"/>
      <c r="H108" s="92"/>
      <c r="I108" s="222"/>
      <c r="J108" s="174">
        <f>J172</f>
        <v>0</v>
      </c>
      <c r="L108" s="173"/>
    </row>
    <row r="109" spans="2:12" s="95" customFormat="1" ht="24.95" customHeight="1" x14ac:dyDescent="0.25">
      <c r="B109" s="175"/>
      <c r="D109" s="98" t="s">
        <v>459</v>
      </c>
      <c r="E109" s="97"/>
      <c r="F109" s="97"/>
      <c r="G109" s="97"/>
      <c r="H109" s="97"/>
      <c r="I109" s="223"/>
      <c r="J109" s="176">
        <f>J183</f>
        <v>0</v>
      </c>
      <c r="L109" s="175"/>
    </row>
    <row r="110" spans="2:12" s="90" customFormat="1" ht="19.899999999999999" customHeight="1" x14ac:dyDescent="0.25">
      <c r="B110" s="173"/>
      <c r="D110" s="93" t="s">
        <v>458</v>
      </c>
      <c r="E110" s="92"/>
      <c r="F110" s="92"/>
      <c r="G110" s="92"/>
      <c r="H110" s="92"/>
      <c r="I110" s="222"/>
      <c r="J110" s="174">
        <f>J184</f>
        <v>0</v>
      </c>
      <c r="L110" s="173"/>
    </row>
    <row r="111" spans="2:12" s="90" customFormat="1" ht="19.899999999999999" customHeight="1" x14ac:dyDescent="0.25">
      <c r="B111" s="173"/>
      <c r="D111" s="93" t="s">
        <v>457</v>
      </c>
      <c r="E111" s="92"/>
      <c r="F111" s="92"/>
      <c r="G111" s="92"/>
      <c r="H111" s="92"/>
      <c r="I111" s="222"/>
      <c r="J111" s="174">
        <f>J186</f>
        <v>0</v>
      </c>
      <c r="L111" s="173"/>
    </row>
    <row r="112" spans="2:12" s="90" customFormat="1" ht="19.899999999999999" customHeight="1" x14ac:dyDescent="0.25">
      <c r="B112" s="173"/>
      <c r="D112" s="93" t="s">
        <v>456</v>
      </c>
      <c r="E112" s="92"/>
      <c r="F112" s="92"/>
      <c r="G112" s="92"/>
      <c r="H112" s="92"/>
      <c r="I112" s="222"/>
      <c r="J112" s="174">
        <f>J188</f>
        <v>0</v>
      </c>
      <c r="L112" s="173"/>
    </row>
    <row r="113" spans="2:12" s="2" customFormat="1" ht="21.75" customHeight="1" x14ac:dyDescent="0.25">
      <c r="B113" s="7"/>
      <c r="I113" s="213"/>
      <c r="L113" s="7"/>
    </row>
    <row r="114" spans="2:12" s="2" customFormat="1" ht="6.95" customHeight="1" x14ac:dyDescent="0.25">
      <c r="B114" s="4"/>
      <c r="C114" s="3"/>
      <c r="D114" s="3"/>
      <c r="E114" s="3"/>
      <c r="F114" s="3"/>
      <c r="G114" s="3"/>
      <c r="H114" s="3"/>
      <c r="I114" s="184"/>
      <c r="J114" s="3"/>
      <c r="K114" s="3"/>
      <c r="L114" s="7"/>
    </row>
    <row r="118" spans="2:12" s="2" customFormat="1" ht="6.95" customHeight="1" x14ac:dyDescent="0.25">
      <c r="B118" s="28"/>
      <c r="C118" s="27"/>
      <c r="D118" s="27"/>
      <c r="E118" s="27"/>
      <c r="F118" s="27"/>
      <c r="G118" s="27"/>
      <c r="H118" s="27"/>
      <c r="I118" s="221"/>
      <c r="J118" s="27"/>
      <c r="K118" s="27"/>
      <c r="L118" s="7"/>
    </row>
    <row r="119" spans="2:12" s="2" customFormat="1" ht="24.95" customHeight="1" x14ac:dyDescent="0.25">
      <c r="B119" s="7"/>
      <c r="C119" s="26" t="s">
        <v>138</v>
      </c>
      <c r="I119" s="213"/>
      <c r="L119" s="7"/>
    </row>
    <row r="120" spans="2:12" s="2" customFormat="1" ht="6.95" customHeight="1" x14ac:dyDescent="0.25">
      <c r="B120" s="7"/>
      <c r="I120" s="213"/>
      <c r="L120" s="7"/>
    </row>
    <row r="121" spans="2:12" s="2" customFormat="1" ht="12" customHeight="1" x14ac:dyDescent="0.25">
      <c r="B121" s="7"/>
      <c r="C121" s="219" t="s">
        <v>48</v>
      </c>
      <c r="I121" s="213"/>
      <c r="L121" s="7"/>
    </row>
    <row r="122" spans="2:12" s="2" customFormat="1" ht="16.5" customHeight="1" x14ac:dyDescent="0.25">
      <c r="B122" s="7"/>
      <c r="E122" s="287" t="e">
        <f>E7</f>
        <v>#REF!</v>
      </c>
      <c r="F122" s="288"/>
      <c r="G122" s="288"/>
      <c r="H122" s="288"/>
      <c r="I122" s="213"/>
      <c r="L122" s="7"/>
    </row>
    <row r="123" spans="2:12" s="2" customFormat="1" ht="12" customHeight="1" x14ac:dyDescent="0.25">
      <c r="B123" s="7"/>
      <c r="C123" s="219" t="s">
        <v>137</v>
      </c>
      <c r="I123" s="213"/>
      <c r="L123" s="7"/>
    </row>
    <row r="124" spans="2:12" s="2" customFormat="1" ht="16.5" customHeight="1" x14ac:dyDescent="0.25">
      <c r="B124" s="7"/>
      <c r="E124" s="278" t="str">
        <f>E9</f>
        <v>21-NN-TS - Kabelový přívod NN z TRAFOSTANICE</v>
      </c>
      <c r="F124" s="271"/>
      <c r="G124" s="271"/>
      <c r="H124" s="271"/>
      <c r="I124" s="213"/>
      <c r="L124" s="7"/>
    </row>
    <row r="125" spans="2:12" s="2" customFormat="1" ht="6.95" customHeight="1" x14ac:dyDescent="0.25">
      <c r="B125" s="7"/>
      <c r="I125" s="213"/>
      <c r="L125" s="7"/>
    </row>
    <row r="126" spans="2:12" s="2" customFormat="1" ht="12" customHeight="1" x14ac:dyDescent="0.25">
      <c r="B126" s="7"/>
      <c r="C126" s="219" t="s">
        <v>47</v>
      </c>
      <c r="F126" s="117" t="str">
        <f>F12</f>
        <v xml:space="preserve"> </v>
      </c>
      <c r="I126" s="218" t="s">
        <v>46</v>
      </c>
      <c r="J126" s="220" t="e">
        <f>IF(J12="","",J12)</f>
        <v>#REF!</v>
      </c>
      <c r="L126" s="7"/>
    </row>
    <row r="127" spans="2:12" s="2" customFormat="1" ht="6.95" customHeight="1" x14ac:dyDescent="0.25">
      <c r="B127" s="7"/>
      <c r="I127" s="213"/>
      <c r="L127" s="7"/>
    </row>
    <row r="128" spans="2:12" s="2" customFormat="1" ht="27.95" customHeight="1" x14ac:dyDescent="0.25">
      <c r="B128" s="7"/>
      <c r="C128" s="219" t="s">
        <v>45</v>
      </c>
      <c r="F128" s="117" t="e">
        <f>E15</f>
        <v>#REF!</v>
      </c>
      <c r="I128" s="218" t="s">
        <v>44</v>
      </c>
      <c r="J128" s="217" t="e">
        <f>E21</f>
        <v>#REF!</v>
      </c>
      <c r="L128" s="7"/>
    </row>
    <row r="129" spans="2:65" s="2" customFormat="1" ht="27.95" customHeight="1" x14ac:dyDescent="0.25">
      <c r="B129" s="7"/>
      <c r="C129" s="219" t="s">
        <v>43</v>
      </c>
      <c r="F129" s="117" t="e">
        <f>IF(E18="","",E18)</f>
        <v>#REF!</v>
      </c>
      <c r="I129" s="218" t="s">
        <v>42</v>
      </c>
      <c r="J129" s="217" t="e">
        <f>E24</f>
        <v>#REF!</v>
      </c>
      <c r="L129" s="7"/>
    </row>
    <row r="130" spans="2:65" s="2" customFormat="1" ht="10.35" customHeight="1" x14ac:dyDescent="0.25">
      <c r="B130" s="7"/>
      <c r="I130" s="213"/>
      <c r="L130" s="7"/>
    </row>
    <row r="131" spans="2:65" s="75" customFormat="1" ht="29.25" customHeight="1" x14ac:dyDescent="0.25">
      <c r="B131" s="166"/>
      <c r="C131" s="79" t="s">
        <v>136</v>
      </c>
      <c r="D131" s="78" t="s">
        <v>37</v>
      </c>
      <c r="E131" s="78" t="s">
        <v>41</v>
      </c>
      <c r="F131" s="78" t="s">
        <v>40</v>
      </c>
      <c r="G131" s="78" t="s">
        <v>135</v>
      </c>
      <c r="H131" s="78" t="s">
        <v>134</v>
      </c>
      <c r="I131" s="216" t="s">
        <v>133</v>
      </c>
      <c r="J131" s="167" t="s">
        <v>132</v>
      </c>
      <c r="K131" s="76" t="s">
        <v>131</v>
      </c>
      <c r="L131" s="166"/>
      <c r="M131" s="165" t="s">
        <v>35</v>
      </c>
      <c r="N131" s="164" t="s">
        <v>59</v>
      </c>
      <c r="O131" s="164" t="s">
        <v>455</v>
      </c>
      <c r="P131" s="164" t="s">
        <v>454</v>
      </c>
      <c r="Q131" s="164" t="s">
        <v>453</v>
      </c>
      <c r="R131" s="164" t="s">
        <v>452</v>
      </c>
      <c r="S131" s="164" t="s">
        <v>451</v>
      </c>
      <c r="T131" s="163" t="s">
        <v>450</v>
      </c>
    </row>
    <row r="132" spans="2:65" s="2" customFormat="1" ht="22.9" customHeight="1" x14ac:dyDescent="0.25">
      <c r="B132" s="7"/>
      <c r="C132" s="9" t="s">
        <v>130</v>
      </c>
      <c r="I132" s="213"/>
      <c r="J132" s="162">
        <f>BK132</f>
        <v>0</v>
      </c>
      <c r="L132" s="7"/>
      <c r="M132" s="161"/>
      <c r="N132" s="113"/>
      <c r="O132" s="113"/>
      <c r="P132" s="160">
        <f>P133+P152+P183</f>
        <v>0</v>
      </c>
      <c r="Q132" s="113"/>
      <c r="R132" s="160">
        <f>R133+R152+R183</f>
        <v>8.7328700000000001</v>
      </c>
      <c r="S132" s="113"/>
      <c r="T132" s="159">
        <f>T133+T152+T183</f>
        <v>0</v>
      </c>
      <c r="AT132" s="40" t="s">
        <v>110</v>
      </c>
      <c r="AU132" s="40" t="s">
        <v>449</v>
      </c>
      <c r="BK132" s="158">
        <f>BK133+BK152+BK183</f>
        <v>0</v>
      </c>
    </row>
    <row r="133" spans="2:65" s="66" customFormat="1" ht="25.9" customHeight="1" x14ac:dyDescent="0.2">
      <c r="B133" s="151"/>
      <c r="D133" s="69" t="s">
        <v>110</v>
      </c>
      <c r="E133" s="72" t="s">
        <v>163</v>
      </c>
      <c r="F133" s="72" t="s">
        <v>162</v>
      </c>
      <c r="I133" s="198"/>
      <c r="J133" s="157">
        <f>BK133</f>
        <v>0</v>
      </c>
      <c r="L133" s="151"/>
      <c r="M133" s="150"/>
      <c r="P133" s="149">
        <f>P134+P139+P142+P146+P149</f>
        <v>0</v>
      </c>
      <c r="R133" s="149">
        <f>R134+R139+R142+R146+R149</f>
        <v>0</v>
      </c>
      <c r="T133" s="148">
        <f>T134+T139+T142+T146+T149</f>
        <v>0</v>
      </c>
      <c r="AR133" s="69" t="s">
        <v>266</v>
      </c>
      <c r="AT133" s="147" t="s">
        <v>110</v>
      </c>
      <c r="AU133" s="147" t="s">
        <v>288</v>
      </c>
      <c r="AY133" s="69" t="s">
        <v>265</v>
      </c>
      <c r="BK133" s="146">
        <f>BK134+BK139+BK142+BK146+BK149</f>
        <v>0</v>
      </c>
    </row>
    <row r="134" spans="2:65" s="66" customFormat="1" ht="22.9" customHeight="1" x14ac:dyDescent="0.2">
      <c r="B134" s="151"/>
      <c r="D134" s="69" t="s">
        <v>110</v>
      </c>
      <c r="E134" s="68" t="s">
        <v>448</v>
      </c>
      <c r="F134" s="68" t="s">
        <v>447</v>
      </c>
      <c r="I134" s="198"/>
      <c r="J134" s="152">
        <f>BK134</f>
        <v>0</v>
      </c>
      <c r="L134" s="151"/>
      <c r="M134" s="150"/>
      <c r="P134" s="149">
        <f>SUM(P135:P138)</f>
        <v>0</v>
      </c>
      <c r="R134" s="149">
        <f>SUM(R135:R138)</f>
        <v>0</v>
      </c>
      <c r="T134" s="148">
        <f>SUM(T135:T138)</f>
        <v>0</v>
      </c>
      <c r="AR134" s="69" t="s">
        <v>266</v>
      </c>
      <c r="AT134" s="147" t="s">
        <v>110</v>
      </c>
      <c r="AU134" s="147" t="s">
        <v>264</v>
      </c>
      <c r="AY134" s="69" t="s">
        <v>265</v>
      </c>
      <c r="BK134" s="146">
        <f>SUM(BK135:BK138)</f>
        <v>0</v>
      </c>
    </row>
    <row r="135" spans="2:65" s="2" customFormat="1" ht="36" customHeight="1" x14ac:dyDescent="0.25">
      <c r="B135" s="7"/>
      <c r="C135" s="197" t="s">
        <v>446</v>
      </c>
      <c r="D135" s="197" t="s">
        <v>78</v>
      </c>
      <c r="E135" s="196" t="s">
        <v>445</v>
      </c>
      <c r="F135" s="191" t="s">
        <v>444</v>
      </c>
      <c r="G135" s="195" t="s">
        <v>201</v>
      </c>
      <c r="H135" s="194">
        <v>80</v>
      </c>
      <c r="I135" s="193"/>
      <c r="J135" s="192">
        <f>ROUND(I135*H135,2)</f>
        <v>0</v>
      </c>
      <c r="K135" s="191" t="s">
        <v>282</v>
      </c>
      <c r="L135" s="7"/>
      <c r="M135" s="201" t="s">
        <v>35</v>
      </c>
      <c r="N135" s="171" t="s">
        <v>58</v>
      </c>
      <c r="P135" s="200">
        <f>O135*H135</f>
        <v>0</v>
      </c>
      <c r="Q135" s="200">
        <v>0</v>
      </c>
      <c r="R135" s="200">
        <f>Q135*H135</f>
        <v>0</v>
      </c>
      <c r="S135" s="200">
        <v>0</v>
      </c>
      <c r="T135" s="199">
        <f>S135*H135</f>
        <v>0</v>
      </c>
      <c r="AR135" s="185" t="s">
        <v>292</v>
      </c>
      <c r="AT135" s="185" t="s">
        <v>78</v>
      </c>
      <c r="AU135" s="185" t="s">
        <v>266</v>
      </c>
      <c r="AY135" s="40" t="s">
        <v>265</v>
      </c>
      <c r="BE135" s="134">
        <f>IF(N135="základní",J135,0)</f>
        <v>0</v>
      </c>
      <c r="BF135" s="134">
        <f>IF(N135="snížená",J135,0)</f>
        <v>0</v>
      </c>
      <c r="BG135" s="134">
        <f>IF(N135="zákl. přenesená",J135,0)</f>
        <v>0</v>
      </c>
      <c r="BH135" s="134">
        <f>IF(N135="sníž. přenesená",J135,0)</f>
        <v>0</v>
      </c>
      <c r="BI135" s="134">
        <f>IF(N135="nulová",J135,0)</f>
        <v>0</v>
      </c>
      <c r="BJ135" s="40" t="s">
        <v>264</v>
      </c>
      <c r="BK135" s="134">
        <f>ROUND(I135*H135,2)</f>
        <v>0</v>
      </c>
      <c r="BL135" s="40" t="s">
        <v>292</v>
      </c>
      <c r="BM135" s="185" t="s">
        <v>443</v>
      </c>
    </row>
    <row r="136" spans="2:65" s="2" customFormat="1" ht="48" customHeight="1" x14ac:dyDescent="0.25">
      <c r="B136" s="7"/>
      <c r="C136" s="197" t="s">
        <v>442</v>
      </c>
      <c r="D136" s="197" t="s">
        <v>78</v>
      </c>
      <c r="E136" s="196" t="s">
        <v>441</v>
      </c>
      <c r="F136" s="191" t="s">
        <v>440</v>
      </c>
      <c r="G136" s="195" t="s">
        <v>201</v>
      </c>
      <c r="H136" s="194">
        <v>80</v>
      </c>
      <c r="I136" s="193"/>
      <c r="J136" s="192">
        <f>ROUND(I136*H136,2)</f>
        <v>0</v>
      </c>
      <c r="K136" s="191" t="s">
        <v>282</v>
      </c>
      <c r="L136" s="7"/>
      <c r="M136" s="201" t="s">
        <v>35</v>
      </c>
      <c r="N136" s="171" t="s">
        <v>58</v>
      </c>
      <c r="P136" s="200">
        <f>O136*H136</f>
        <v>0</v>
      </c>
      <c r="Q136" s="200">
        <v>0</v>
      </c>
      <c r="R136" s="200">
        <f>Q136*H136</f>
        <v>0</v>
      </c>
      <c r="S136" s="200">
        <v>0</v>
      </c>
      <c r="T136" s="199">
        <f>S136*H136</f>
        <v>0</v>
      </c>
      <c r="AR136" s="185" t="s">
        <v>292</v>
      </c>
      <c r="AT136" s="185" t="s">
        <v>78</v>
      </c>
      <c r="AU136" s="185" t="s">
        <v>266</v>
      </c>
      <c r="AY136" s="40" t="s">
        <v>265</v>
      </c>
      <c r="BE136" s="134">
        <f>IF(N136="základní",J136,0)</f>
        <v>0</v>
      </c>
      <c r="BF136" s="134">
        <f>IF(N136="snížená",J136,0)</f>
        <v>0</v>
      </c>
      <c r="BG136" s="134">
        <f>IF(N136="zákl. přenesená",J136,0)</f>
        <v>0</v>
      </c>
      <c r="BH136" s="134">
        <f>IF(N136="sníž. přenesená",J136,0)</f>
        <v>0</v>
      </c>
      <c r="BI136" s="134">
        <f>IF(N136="nulová",J136,0)</f>
        <v>0</v>
      </c>
      <c r="BJ136" s="40" t="s">
        <v>264</v>
      </c>
      <c r="BK136" s="134">
        <f>ROUND(I136*H136,2)</f>
        <v>0</v>
      </c>
      <c r="BL136" s="40" t="s">
        <v>292</v>
      </c>
      <c r="BM136" s="185" t="s">
        <v>439</v>
      </c>
    </row>
    <row r="137" spans="2:65" s="2" customFormat="1" ht="29.25" x14ac:dyDescent="0.25">
      <c r="B137" s="7"/>
      <c r="D137" s="215" t="s">
        <v>301</v>
      </c>
      <c r="F137" s="214" t="s">
        <v>438</v>
      </c>
      <c r="I137" s="213"/>
      <c r="L137" s="7"/>
      <c r="M137" s="212"/>
      <c r="T137" s="211"/>
      <c r="AT137" s="40" t="s">
        <v>301</v>
      </c>
      <c r="AU137" s="40" t="s">
        <v>266</v>
      </c>
    </row>
    <row r="138" spans="2:65" s="2" customFormat="1" ht="16.5" customHeight="1" x14ac:dyDescent="0.25">
      <c r="B138" s="7"/>
      <c r="C138" s="210" t="s">
        <v>437</v>
      </c>
      <c r="D138" s="210" t="s">
        <v>160</v>
      </c>
      <c r="E138" s="209" t="s">
        <v>436</v>
      </c>
      <c r="F138" s="204" t="s">
        <v>435</v>
      </c>
      <c r="G138" s="208" t="s">
        <v>160</v>
      </c>
      <c r="H138" s="207">
        <v>80</v>
      </c>
      <c r="I138" s="206"/>
      <c r="J138" s="205">
        <f>ROUND(I138*H138,2)</f>
        <v>0</v>
      </c>
      <c r="K138" s="204" t="s">
        <v>35</v>
      </c>
      <c r="L138" s="155"/>
      <c r="M138" s="203" t="s">
        <v>35</v>
      </c>
      <c r="N138" s="202" t="s">
        <v>58</v>
      </c>
      <c r="P138" s="200">
        <f>O138*H138</f>
        <v>0</v>
      </c>
      <c r="Q138" s="200">
        <v>0</v>
      </c>
      <c r="R138" s="200">
        <f>Q138*H138</f>
        <v>0</v>
      </c>
      <c r="S138" s="200">
        <v>0</v>
      </c>
      <c r="T138" s="199">
        <f>S138*H138</f>
        <v>0</v>
      </c>
      <c r="AR138" s="185" t="s">
        <v>293</v>
      </c>
      <c r="AT138" s="185" t="s">
        <v>160</v>
      </c>
      <c r="AU138" s="185" t="s">
        <v>266</v>
      </c>
      <c r="AY138" s="40" t="s">
        <v>265</v>
      </c>
      <c r="BE138" s="134">
        <f>IF(N138="základní",J138,0)</f>
        <v>0</v>
      </c>
      <c r="BF138" s="134">
        <f>IF(N138="snížená",J138,0)</f>
        <v>0</v>
      </c>
      <c r="BG138" s="134">
        <f>IF(N138="zákl. přenesená",J138,0)</f>
        <v>0</v>
      </c>
      <c r="BH138" s="134">
        <f>IF(N138="sníž. přenesená",J138,0)</f>
        <v>0</v>
      </c>
      <c r="BI138" s="134">
        <f>IF(N138="nulová",J138,0)</f>
        <v>0</v>
      </c>
      <c r="BJ138" s="40" t="s">
        <v>264</v>
      </c>
      <c r="BK138" s="134">
        <f>ROUND(I138*H138,2)</f>
        <v>0</v>
      </c>
      <c r="BL138" s="40" t="s">
        <v>292</v>
      </c>
      <c r="BM138" s="185" t="s">
        <v>434</v>
      </c>
    </row>
    <row r="139" spans="2:65" s="66" customFormat="1" ht="22.9" customHeight="1" x14ac:dyDescent="0.2">
      <c r="B139" s="151"/>
      <c r="D139" s="69" t="s">
        <v>110</v>
      </c>
      <c r="E139" s="68" t="s">
        <v>433</v>
      </c>
      <c r="F139" s="68" t="s">
        <v>432</v>
      </c>
      <c r="I139" s="198"/>
      <c r="J139" s="152">
        <f>BK139</f>
        <v>0</v>
      </c>
      <c r="L139" s="151"/>
      <c r="M139" s="150"/>
      <c r="P139" s="149">
        <f>SUM(P140:P141)</f>
        <v>0</v>
      </c>
      <c r="R139" s="149">
        <f>SUM(R140:R141)</f>
        <v>0</v>
      </c>
      <c r="T139" s="148">
        <f>SUM(T140:T141)</f>
        <v>0</v>
      </c>
      <c r="AR139" s="69" t="s">
        <v>266</v>
      </c>
      <c r="AT139" s="147" t="s">
        <v>110</v>
      </c>
      <c r="AU139" s="147" t="s">
        <v>264</v>
      </c>
      <c r="AY139" s="69" t="s">
        <v>265</v>
      </c>
      <c r="BK139" s="146">
        <f>SUM(BK140:BK141)</f>
        <v>0</v>
      </c>
    </row>
    <row r="140" spans="2:65" s="2" customFormat="1" ht="36" customHeight="1" x14ac:dyDescent="0.25">
      <c r="B140" s="7"/>
      <c r="C140" s="197" t="s">
        <v>431</v>
      </c>
      <c r="D140" s="197" t="s">
        <v>78</v>
      </c>
      <c r="E140" s="196" t="s">
        <v>430</v>
      </c>
      <c r="F140" s="191" t="s">
        <v>429</v>
      </c>
      <c r="G140" s="195" t="s">
        <v>348</v>
      </c>
      <c r="H140" s="194">
        <v>60</v>
      </c>
      <c r="I140" s="193"/>
      <c r="J140" s="192">
        <f>ROUND(I140*H140,2)</f>
        <v>0</v>
      </c>
      <c r="K140" s="191" t="s">
        <v>282</v>
      </c>
      <c r="L140" s="7"/>
      <c r="M140" s="201" t="s">
        <v>35</v>
      </c>
      <c r="N140" s="171" t="s">
        <v>58</v>
      </c>
      <c r="P140" s="200">
        <f>O140*H140</f>
        <v>0</v>
      </c>
      <c r="Q140" s="200">
        <v>0</v>
      </c>
      <c r="R140" s="200">
        <f>Q140*H140</f>
        <v>0</v>
      </c>
      <c r="S140" s="200">
        <v>0</v>
      </c>
      <c r="T140" s="199">
        <f>S140*H140</f>
        <v>0</v>
      </c>
      <c r="AR140" s="185" t="s">
        <v>292</v>
      </c>
      <c r="AT140" s="185" t="s">
        <v>78</v>
      </c>
      <c r="AU140" s="185" t="s">
        <v>266</v>
      </c>
      <c r="AY140" s="40" t="s">
        <v>265</v>
      </c>
      <c r="BE140" s="134">
        <f>IF(N140="základní",J140,0)</f>
        <v>0</v>
      </c>
      <c r="BF140" s="134">
        <f>IF(N140="snížená",J140,0)</f>
        <v>0</v>
      </c>
      <c r="BG140" s="134">
        <f>IF(N140="zákl. přenesená",J140,0)</f>
        <v>0</v>
      </c>
      <c r="BH140" s="134">
        <f>IF(N140="sníž. přenesená",J140,0)</f>
        <v>0</v>
      </c>
      <c r="BI140" s="134">
        <f>IF(N140="nulová",J140,0)</f>
        <v>0</v>
      </c>
      <c r="BJ140" s="40" t="s">
        <v>264</v>
      </c>
      <c r="BK140" s="134">
        <f>ROUND(I140*H140,2)</f>
        <v>0</v>
      </c>
      <c r="BL140" s="40" t="s">
        <v>292</v>
      </c>
      <c r="BM140" s="185" t="s">
        <v>428</v>
      </c>
    </row>
    <row r="141" spans="2:65" s="2" customFormat="1" ht="24" customHeight="1" x14ac:dyDescent="0.25">
      <c r="B141" s="7"/>
      <c r="C141" s="210" t="s">
        <v>427</v>
      </c>
      <c r="D141" s="210" t="s">
        <v>160</v>
      </c>
      <c r="E141" s="209" t="s">
        <v>426</v>
      </c>
      <c r="F141" s="204" t="s">
        <v>425</v>
      </c>
      <c r="G141" s="208" t="s">
        <v>339</v>
      </c>
      <c r="H141" s="207">
        <v>60</v>
      </c>
      <c r="I141" s="206"/>
      <c r="J141" s="205">
        <f>ROUND(I141*H141,2)</f>
        <v>0</v>
      </c>
      <c r="K141" s="204" t="s">
        <v>35</v>
      </c>
      <c r="L141" s="155"/>
      <c r="M141" s="203" t="s">
        <v>35</v>
      </c>
      <c r="N141" s="202" t="s">
        <v>58</v>
      </c>
      <c r="P141" s="200">
        <f>O141*H141</f>
        <v>0</v>
      </c>
      <c r="Q141" s="200">
        <v>0</v>
      </c>
      <c r="R141" s="200">
        <f>Q141*H141</f>
        <v>0</v>
      </c>
      <c r="S141" s="200">
        <v>0</v>
      </c>
      <c r="T141" s="199">
        <f>S141*H141</f>
        <v>0</v>
      </c>
      <c r="AR141" s="185" t="s">
        <v>293</v>
      </c>
      <c r="AT141" s="185" t="s">
        <v>160</v>
      </c>
      <c r="AU141" s="185" t="s">
        <v>266</v>
      </c>
      <c r="AY141" s="40" t="s">
        <v>265</v>
      </c>
      <c r="BE141" s="134">
        <f>IF(N141="základní",J141,0)</f>
        <v>0</v>
      </c>
      <c r="BF141" s="134">
        <f>IF(N141="snížená",J141,0)</f>
        <v>0</v>
      </c>
      <c r="BG141" s="134">
        <f>IF(N141="zákl. přenesená",J141,0)</f>
        <v>0</v>
      </c>
      <c r="BH141" s="134">
        <f>IF(N141="sníž. přenesená",J141,0)</f>
        <v>0</v>
      </c>
      <c r="BI141" s="134">
        <f>IF(N141="nulová",J141,0)</f>
        <v>0</v>
      </c>
      <c r="BJ141" s="40" t="s">
        <v>264</v>
      </c>
      <c r="BK141" s="134">
        <f>ROUND(I141*H141,2)</f>
        <v>0</v>
      </c>
      <c r="BL141" s="40" t="s">
        <v>292</v>
      </c>
      <c r="BM141" s="185" t="s">
        <v>424</v>
      </c>
    </row>
    <row r="142" spans="2:65" s="66" customFormat="1" ht="22.9" customHeight="1" x14ac:dyDescent="0.2">
      <c r="B142" s="151"/>
      <c r="D142" s="69" t="s">
        <v>110</v>
      </c>
      <c r="E142" s="68" t="s">
        <v>423</v>
      </c>
      <c r="F142" s="68" t="s">
        <v>422</v>
      </c>
      <c r="I142" s="198"/>
      <c r="J142" s="152">
        <f>BK142</f>
        <v>0</v>
      </c>
      <c r="L142" s="151"/>
      <c r="M142" s="150"/>
      <c r="P142" s="149">
        <f>SUM(P143:P145)</f>
        <v>0</v>
      </c>
      <c r="R142" s="149">
        <f>SUM(R143:R145)</f>
        <v>0</v>
      </c>
      <c r="T142" s="148">
        <f>SUM(T143:T145)</f>
        <v>0</v>
      </c>
      <c r="AR142" s="69" t="s">
        <v>266</v>
      </c>
      <c r="AT142" s="147" t="s">
        <v>110</v>
      </c>
      <c r="AU142" s="147" t="s">
        <v>264</v>
      </c>
      <c r="AY142" s="69" t="s">
        <v>265</v>
      </c>
      <c r="BK142" s="146">
        <f>SUM(BK143:BK145)</f>
        <v>0</v>
      </c>
    </row>
    <row r="143" spans="2:65" s="2" customFormat="1" ht="24" customHeight="1" x14ac:dyDescent="0.25">
      <c r="B143" s="7"/>
      <c r="C143" s="197" t="s">
        <v>421</v>
      </c>
      <c r="D143" s="197" t="s">
        <v>78</v>
      </c>
      <c r="E143" s="196" t="s">
        <v>420</v>
      </c>
      <c r="F143" s="191" t="s">
        <v>419</v>
      </c>
      <c r="G143" s="195" t="s">
        <v>348</v>
      </c>
      <c r="H143" s="194">
        <v>6</v>
      </c>
      <c r="I143" s="193"/>
      <c r="J143" s="192">
        <f>ROUND(I143*H143,2)</f>
        <v>0</v>
      </c>
      <c r="K143" s="191" t="s">
        <v>282</v>
      </c>
      <c r="L143" s="7"/>
      <c r="M143" s="201" t="s">
        <v>35</v>
      </c>
      <c r="N143" s="171" t="s">
        <v>58</v>
      </c>
      <c r="P143" s="200">
        <f>O143*H143</f>
        <v>0</v>
      </c>
      <c r="Q143" s="200">
        <v>0</v>
      </c>
      <c r="R143" s="200">
        <f>Q143*H143</f>
        <v>0</v>
      </c>
      <c r="S143" s="200">
        <v>0</v>
      </c>
      <c r="T143" s="199">
        <f>S143*H143</f>
        <v>0</v>
      </c>
      <c r="AR143" s="185" t="s">
        <v>292</v>
      </c>
      <c r="AT143" s="185" t="s">
        <v>78</v>
      </c>
      <c r="AU143" s="185" t="s">
        <v>266</v>
      </c>
      <c r="AY143" s="40" t="s">
        <v>265</v>
      </c>
      <c r="BE143" s="134">
        <f>IF(N143="základní",J143,0)</f>
        <v>0</v>
      </c>
      <c r="BF143" s="134">
        <f>IF(N143="snížená",J143,0)</f>
        <v>0</v>
      </c>
      <c r="BG143" s="134">
        <f>IF(N143="zákl. přenesená",J143,0)</f>
        <v>0</v>
      </c>
      <c r="BH143" s="134">
        <f>IF(N143="sníž. přenesená",J143,0)</f>
        <v>0</v>
      </c>
      <c r="BI143" s="134">
        <f>IF(N143="nulová",J143,0)</f>
        <v>0</v>
      </c>
      <c r="BJ143" s="40" t="s">
        <v>264</v>
      </c>
      <c r="BK143" s="134">
        <f>ROUND(I143*H143,2)</f>
        <v>0</v>
      </c>
      <c r="BL143" s="40" t="s">
        <v>292</v>
      </c>
      <c r="BM143" s="185" t="s">
        <v>418</v>
      </c>
    </row>
    <row r="144" spans="2:65" s="2" customFormat="1" ht="19.5" x14ac:dyDescent="0.25">
      <c r="B144" s="7"/>
      <c r="D144" s="215" t="s">
        <v>301</v>
      </c>
      <c r="F144" s="214" t="s">
        <v>417</v>
      </c>
      <c r="I144" s="213"/>
      <c r="L144" s="7"/>
      <c r="M144" s="212"/>
      <c r="T144" s="211"/>
      <c r="AT144" s="40" t="s">
        <v>301</v>
      </c>
      <c r="AU144" s="40" t="s">
        <v>266</v>
      </c>
    </row>
    <row r="145" spans="2:65" s="2" customFormat="1" ht="24" customHeight="1" x14ac:dyDescent="0.25">
      <c r="B145" s="7"/>
      <c r="C145" s="210" t="s">
        <v>416</v>
      </c>
      <c r="D145" s="210" t="s">
        <v>160</v>
      </c>
      <c r="E145" s="209" t="s">
        <v>415</v>
      </c>
      <c r="F145" s="204" t="s">
        <v>414</v>
      </c>
      <c r="G145" s="208" t="s">
        <v>339</v>
      </c>
      <c r="H145" s="207">
        <v>6</v>
      </c>
      <c r="I145" s="206"/>
      <c r="J145" s="205">
        <f>ROUND(I145*H145,2)</f>
        <v>0</v>
      </c>
      <c r="K145" s="204" t="s">
        <v>35</v>
      </c>
      <c r="L145" s="155"/>
      <c r="M145" s="203" t="s">
        <v>35</v>
      </c>
      <c r="N145" s="202" t="s">
        <v>58</v>
      </c>
      <c r="P145" s="200">
        <f>O145*H145</f>
        <v>0</v>
      </c>
      <c r="Q145" s="200">
        <v>0</v>
      </c>
      <c r="R145" s="200">
        <f>Q145*H145</f>
        <v>0</v>
      </c>
      <c r="S145" s="200">
        <v>0</v>
      </c>
      <c r="T145" s="199">
        <f>S145*H145</f>
        <v>0</v>
      </c>
      <c r="AR145" s="185" t="s">
        <v>293</v>
      </c>
      <c r="AT145" s="185" t="s">
        <v>160</v>
      </c>
      <c r="AU145" s="185" t="s">
        <v>266</v>
      </c>
      <c r="AY145" s="40" t="s">
        <v>265</v>
      </c>
      <c r="BE145" s="134">
        <f>IF(N145="základní",J145,0)</f>
        <v>0</v>
      </c>
      <c r="BF145" s="134">
        <f>IF(N145="snížená",J145,0)</f>
        <v>0</v>
      </c>
      <c r="BG145" s="134">
        <f>IF(N145="zákl. přenesená",J145,0)</f>
        <v>0</v>
      </c>
      <c r="BH145" s="134">
        <f>IF(N145="sníž. přenesená",J145,0)</f>
        <v>0</v>
      </c>
      <c r="BI145" s="134">
        <f>IF(N145="nulová",J145,0)</f>
        <v>0</v>
      </c>
      <c r="BJ145" s="40" t="s">
        <v>264</v>
      </c>
      <c r="BK145" s="134">
        <f>ROUND(I145*H145,2)</f>
        <v>0</v>
      </c>
      <c r="BL145" s="40" t="s">
        <v>292</v>
      </c>
      <c r="BM145" s="185" t="s">
        <v>413</v>
      </c>
    </row>
    <row r="146" spans="2:65" s="66" customFormat="1" ht="22.9" customHeight="1" x14ac:dyDescent="0.2">
      <c r="B146" s="151"/>
      <c r="D146" s="69" t="s">
        <v>110</v>
      </c>
      <c r="E146" s="68" t="s">
        <v>412</v>
      </c>
      <c r="F146" s="68" t="s">
        <v>411</v>
      </c>
      <c r="I146" s="198"/>
      <c r="J146" s="152">
        <f>BK146</f>
        <v>0</v>
      </c>
      <c r="L146" s="151"/>
      <c r="M146" s="150"/>
      <c r="P146" s="149">
        <f>SUM(P147:P148)</f>
        <v>0</v>
      </c>
      <c r="R146" s="149">
        <f>SUM(R147:R148)</f>
        <v>0</v>
      </c>
      <c r="T146" s="148">
        <f>SUM(T147:T148)</f>
        <v>0</v>
      </c>
      <c r="AR146" s="69" t="s">
        <v>266</v>
      </c>
      <c r="AT146" s="147" t="s">
        <v>110</v>
      </c>
      <c r="AU146" s="147" t="s">
        <v>264</v>
      </c>
      <c r="AY146" s="69" t="s">
        <v>265</v>
      </c>
      <c r="BK146" s="146">
        <f>SUM(BK147:BK148)</f>
        <v>0</v>
      </c>
    </row>
    <row r="147" spans="2:65" s="2" customFormat="1" ht="48" customHeight="1" x14ac:dyDescent="0.25">
      <c r="B147" s="7"/>
      <c r="C147" s="197" t="s">
        <v>410</v>
      </c>
      <c r="D147" s="197" t="s">
        <v>78</v>
      </c>
      <c r="E147" s="196" t="s">
        <v>409</v>
      </c>
      <c r="F147" s="191" t="s">
        <v>408</v>
      </c>
      <c r="G147" s="195" t="s">
        <v>201</v>
      </c>
      <c r="H147" s="194">
        <v>3</v>
      </c>
      <c r="I147" s="193"/>
      <c r="J147" s="192">
        <f>ROUND(I147*H147,2)</f>
        <v>0</v>
      </c>
      <c r="K147" s="191" t="s">
        <v>282</v>
      </c>
      <c r="L147" s="7"/>
      <c r="M147" s="201" t="s">
        <v>35</v>
      </c>
      <c r="N147" s="171" t="s">
        <v>58</v>
      </c>
      <c r="P147" s="200">
        <f>O147*H147</f>
        <v>0</v>
      </c>
      <c r="Q147" s="200">
        <v>0</v>
      </c>
      <c r="R147" s="200">
        <f>Q147*H147</f>
        <v>0</v>
      </c>
      <c r="S147" s="200">
        <v>0</v>
      </c>
      <c r="T147" s="199">
        <f>S147*H147</f>
        <v>0</v>
      </c>
      <c r="AR147" s="185" t="s">
        <v>292</v>
      </c>
      <c r="AT147" s="185" t="s">
        <v>78</v>
      </c>
      <c r="AU147" s="185" t="s">
        <v>266</v>
      </c>
      <c r="AY147" s="40" t="s">
        <v>265</v>
      </c>
      <c r="BE147" s="134">
        <f>IF(N147="základní",J147,0)</f>
        <v>0</v>
      </c>
      <c r="BF147" s="134">
        <f>IF(N147="snížená",J147,0)</f>
        <v>0</v>
      </c>
      <c r="BG147" s="134">
        <f>IF(N147="zákl. přenesená",J147,0)</f>
        <v>0</v>
      </c>
      <c r="BH147" s="134">
        <f>IF(N147="sníž. přenesená",J147,0)</f>
        <v>0</v>
      </c>
      <c r="BI147" s="134">
        <f>IF(N147="nulová",J147,0)</f>
        <v>0</v>
      </c>
      <c r="BJ147" s="40" t="s">
        <v>264</v>
      </c>
      <c r="BK147" s="134">
        <f>ROUND(I147*H147,2)</f>
        <v>0</v>
      </c>
      <c r="BL147" s="40" t="s">
        <v>292</v>
      </c>
      <c r="BM147" s="185" t="s">
        <v>407</v>
      </c>
    </row>
    <row r="148" spans="2:65" s="2" customFormat="1" ht="16.5" customHeight="1" x14ac:dyDescent="0.25">
      <c r="B148" s="7"/>
      <c r="C148" s="210" t="s">
        <v>406</v>
      </c>
      <c r="D148" s="210" t="s">
        <v>160</v>
      </c>
      <c r="E148" s="209" t="s">
        <v>405</v>
      </c>
      <c r="F148" s="204" t="s">
        <v>404</v>
      </c>
      <c r="G148" s="208" t="s">
        <v>403</v>
      </c>
      <c r="H148" s="207">
        <v>1.86</v>
      </c>
      <c r="I148" s="206"/>
      <c r="J148" s="205">
        <f>ROUND(I148*H148,2)</f>
        <v>0</v>
      </c>
      <c r="K148" s="204" t="s">
        <v>35</v>
      </c>
      <c r="L148" s="155"/>
      <c r="M148" s="203" t="s">
        <v>35</v>
      </c>
      <c r="N148" s="202" t="s">
        <v>58</v>
      </c>
      <c r="P148" s="200">
        <f>O148*H148</f>
        <v>0</v>
      </c>
      <c r="Q148" s="200">
        <v>0</v>
      </c>
      <c r="R148" s="200">
        <f>Q148*H148</f>
        <v>0</v>
      </c>
      <c r="S148" s="200">
        <v>0</v>
      </c>
      <c r="T148" s="199">
        <f>S148*H148</f>
        <v>0</v>
      </c>
      <c r="AR148" s="185" t="s">
        <v>293</v>
      </c>
      <c r="AT148" s="185" t="s">
        <v>160</v>
      </c>
      <c r="AU148" s="185" t="s">
        <v>266</v>
      </c>
      <c r="AY148" s="40" t="s">
        <v>265</v>
      </c>
      <c r="BE148" s="134">
        <f>IF(N148="základní",J148,0)</f>
        <v>0</v>
      </c>
      <c r="BF148" s="134">
        <f>IF(N148="snížená",J148,0)</f>
        <v>0</v>
      </c>
      <c r="BG148" s="134">
        <f>IF(N148="zákl. přenesená",J148,0)</f>
        <v>0</v>
      </c>
      <c r="BH148" s="134">
        <f>IF(N148="sníž. přenesená",J148,0)</f>
        <v>0</v>
      </c>
      <c r="BI148" s="134">
        <f>IF(N148="nulová",J148,0)</f>
        <v>0</v>
      </c>
      <c r="BJ148" s="40" t="s">
        <v>264</v>
      </c>
      <c r="BK148" s="134">
        <f>ROUND(I148*H148,2)</f>
        <v>0</v>
      </c>
      <c r="BL148" s="40" t="s">
        <v>292</v>
      </c>
      <c r="BM148" s="185" t="s">
        <v>402</v>
      </c>
    </row>
    <row r="149" spans="2:65" s="66" customFormat="1" ht="22.9" customHeight="1" x14ac:dyDescent="0.2">
      <c r="B149" s="151"/>
      <c r="D149" s="69" t="s">
        <v>110</v>
      </c>
      <c r="E149" s="68" t="s">
        <v>401</v>
      </c>
      <c r="F149" s="68" t="s">
        <v>400</v>
      </c>
      <c r="I149" s="198"/>
      <c r="J149" s="152">
        <f>BK149</f>
        <v>0</v>
      </c>
      <c r="L149" s="151"/>
      <c r="M149" s="150"/>
      <c r="P149" s="149">
        <f>SUM(P150:P151)</f>
        <v>0</v>
      </c>
      <c r="R149" s="149">
        <f>SUM(R150:R151)</f>
        <v>0</v>
      </c>
      <c r="T149" s="148">
        <f>SUM(T150:T151)</f>
        <v>0</v>
      </c>
      <c r="AR149" s="69" t="s">
        <v>266</v>
      </c>
      <c r="AT149" s="147" t="s">
        <v>110</v>
      </c>
      <c r="AU149" s="147" t="s">
        <v>264</v>
      </c>
      <c r="AY149" s="69" t="s">
        <v>265</v>
      </c>
      <c r="BK149" s="146">
        <f>SUM(BK150:BK151)</f>
        <v>0</v>
      </c>
    </row>
    <row r="150" spans="2:65" s="2" customFormat="1" ht="24" customHeight="1" x14ac:dyDescent="0.25">
      <c r="B150" s="7"/>
      <c r="C150" s="197" t="s">
        <v>399</v>
      </c>
      <c r="D150" s="197" t="s">
        <v>78</v>
      </c>
      <c r="E150" s="196" t="s">
        <v>398</v>
      </c>
      <c r="F150" s="191" t="s">
        <v>397</v>
      </c>
      <c r="G150" s="195" t="s">
        <v>268</v>
      </c>
      <c r="H150" s="194">
        <v>6</v>
      </c>
      <c r="I150" s="193"/>
      <c r="J150" s="192">
        <f>ROUND(I150*H150,2)</f>
        <v>0</v>
      </c>
      <c r="K150" s="191" t="s">
        <v>267</v>
      </c>
      <c r="L150" s="7"/>
      <c r="M150" s="201" t="s">
        <v>35</v>
      </c>
      <c r="N150" s="171" t="s">
        <v>58</v>
      </c>
      <c r="P150" s="200">
        <f>O150*H150</f>
        <v>0</v>
      </c>
      <c r="Q150" s="200">
        <v>0</v>
      </c>
      <c r="R150" s="200">
        <f>Q150*H150</f>
        <v>0</v>
      </c>
      <c r="S150" s="200">
        <v>0</v>
      </c>
      <c r="T150" s="199">
        <f>S150*H150</f>
        <v>0</v>
      </c>
      <c r="AR150" s="185" t="s">
        <v>263</v>
      </c>
      <c r="AT150" s="185" t="s">
        <v>78</v>
      </c>
      <c r="AU150" s="185" t="s">
        <v>266</v>
      </c>
      <c r="AY150" s="40" t="s">
        <v>265</v>
      </c>
      <c r="BE150" s="134">
        <f>IF(N150="základní",J150,0)</f>
        <v>0</v>
      </c>
      <c r="BF150" s="134">
        <f>IF(N150="snížená",J150,0)</f>
        <v>0</v>
      </c>
      <c r="BG150" s="134">
        <f>IF(N150="zákl. přenesená",J150,0)</f>
        <v>0</v>
      </c>
      <c r="BH150" s="134">
        <f>IF(N150="sníž. přenesená",J150,0)</f>
        <v>0</v>
      </c>
      <c r="BI150" s="134">
        <f>IF(N150="nulová",J150,0)</f>
        <v>0</v>
      </c>
      <c r="BJ150" s="40" t="s">
        <v>264</v>
      </c>
      <c r="BK150" s="134">
        <f>ROUND(I150*H150,2)</f>
        <v>0</v>
      </c>
      <c r="BL150" s="40" t="s">
        <v>263</v>
      </c>
      <c r="BM150" s="185" t="s">
        <v>396</v>
      </c>
    </row>
    <row r="151" spans="2:65" s="2" customFormat="1" ht="24" customHeight="1" x14ac:dyDescent="0.25">
      <c r="B151" s="7"/>
      <c r="C151" s="210" t="s">
        <v>395</v>
      </c>
      <c r="D151" s="210" t="s">
        <v>160</v>
      </c>
      <c r="E151" s="209" t="s">
        <v>394</v>
      </c>
      <c r="F151" s="204" t="s">
        <v>393</v>
      </c>
      <c r="G151" s="208" t="s">
        <v>392</v>
      </c>
      <c r="H151" s="207">
        <v>1</v>
      </c>
      <c r="I151" s="206"/>
      <c r="J151" s="205">
        <f>ROUND(I151*H151,2)</f>
        <v>0</v>
      </c>
      <c r="K151" s="204" t="s">
        <v>35</v>
      </c>
      <c r="L151" s="155"/>
      <c r="M151" s="203" t="s">
        <v>35</v>
      </c>
      <c r="N151" s="202" t="s">
        <v>58</v>
      </c>
      <c r="P151" s="200">
        <f>O151*H151</f>
        <v>0</v>
      </c>
      <c r="Q151" s="200">
        <v>0</v>
      </c>
      <c r="R151" s="200">
        <f>Q151*H151</f>
        <v>0</v>
      </c>
      <c r="S151" s="200">
        <v>0</v>
      </c>
      <c r="T151" s="199">
        <f>S151*H151</f>
        <v>0</v>
      </c>
      <c r="AR151" s="185" t="s">
        <v>293</v>
      </c>
      <c r="AT151" s="185" t="s">
        <v>160</v>
      </c>
      <c r="AU151" s="185" t="s">
        <v>266</v>
      </c>
      <c r="AY151" s="40" t="s">
        <v>265</v>
      </c>
      <c r="BE151" s="134">
        <f>IF(N151="základní",J151,0)</f>
        <v>0</v>
      </c>
      <c r="BF151" s="134">
        <f>IF(N151="snížená",J151,0)</f>
        <v>0</v>
      </c>
      <c r="BG151" s="134">
        <f>IF(N151="zákl. přenesená",J151,0)</f>
        <v>0</v>
      </c>
      <c r="BH151" s="134">
        <f>IF(N151="sníž. přenesená",J151,0)</f>
        <v>0</v>
      </c>
      <c r="BI151" s="134">
        <f>IF(N151="nulová",J151,0)</f>
        <v>0</v>
      </c>
      <c r="BJ151" s="40" t="s">
        <v>264</v>
      </c>
      <c r="BK151" s="134">
        <f>ROUND(I151*H151,2)</f>
        <v>0</v>
      </c>
      <c r="BL151" s="40" t="s">
        <v>292</v>
      </c>
      <c r="BM151" s="185" t="s">
        <v>391</v>
      </c>
    </row>
    <row r="152" spans="2:65" s="66" customFormat="1" ht="25.9" customHeight="1" x14ac:dyDescent="0.2">
      <c r="B152" s="151"/>
      <c r="D152" s="69" t="s">
        <v>110</v>
      </c>
      <c r="E152" s="72" t="s">
        <v>160</v>
      </c>
      <c r="F152" s="72" t="s">
        <v>390</v>
      </c>
      <c r="I152" s="198"/>
      <c r="J152" s="157">
        <f>BK152</f>
        <v>0</v>
      </c>
      <c r="L152" s="151"/>
      <c r="M152" s="150"/>
      <c r="P152" s="149">
        <f>P153+P156+P162+P169+P172</f>
        <v>0</v>
      </c>
      <c r="R152" s="149">
        <f>R153+R156+R162+R169+R172</f>
        <v>8.7328700000000001</v>
      </c>
      <c r="T152" s="148">
        <f>T153+T156+T162+T169+T172</f>
        <v>0</v>
      </c>
      <c r="AR152" s="69" t="s">
        <v>325</v>
      </c>
      <c r="AT152" s="147" t="s">
        <v>110</v>
      </c>
      <c r="AU152" s="147" t="s">
        <v>288</v>
      </c>
      <c r="AY152" s="69" t="s">
        <v>265</v>
      </c>
      <c r="BK152" s="146">
        <f>BK153+BK156+BK162+BK169+BK172</f>
        <v>0</v>
      </c>
    </row>
    <row r="153" spans="2:65" s="66" customFormat="1" ht="22.9" customHeight="1" x14ac:dyDescent="0.2">
      <c r="B153" s="151"/>
      <c r="D153" s="69" t="s">
        <v>110</v>
      </c>
      <c r="E153" s="68" t="s">
        <v>389</v>
      </c>
      <c r="F153" s="68" t="s">
        <v>388</v>
      </c>
      <c r="I153" s="198"/>
      <c r="J153" s="152">
        <f>BK153</f>
        <v>0</v>
      </c>
      <c r="L153" s="151"/>
      <c r="M153" s="150"/>
      <c r="P153" s="149">
        <f>SUM(P154:P155)</f>
        <v>0</v>
      </c>
      <c r="R153" s="149">
        <f>SUM(R154:R155)</f>
        <v>0</v>
      </c>
      <c r="T153" s="148">
        <f>SUM(T154:T155)</f>
        <v>0</v>
      </c>
      <c r="AR153" s="69" t="s">
        <v>325</v>
      </c>
      <c r="AT153" s="147" t="s">
        <v>110</v>
      </c>
      <c r="AU153" s="147" t="s">
        <v>264</v>
      </c>
      <c r="AY153" s="69" t="s">
        <v>265</v>
      </c>
      <c r="BK153" s="146">
        <f>SUM(BK154:BK155)</f>
        <v>0</v>
      </c>
    </row>
    <row r="154" spans="2:65" s="2" customFormat="1" ht="24" customHeight="1" x14ac:dyDescent="0.25">
      <c r="B154" s="7"/>
      <c r="C154" s="197" t="s">
        <v>387</v>
      </c>
      <c r="D154" s="197" t="s">
        <v>78</v>
      </c>
      <c r="E154" s="196" t="s">
        <v>386</v>
      </c>
      <c r="F154" s="191" t="s">
        <v>385</v>
      </c>
      <c r="G154" s="195" t="s">
        <v>348</v>
      </c>
      <c r="H154" s="194">
        <v>6</v>
      </c>
      <c r="I154" s="193"/>
      <c r="J154" s="192">
        <f>ROUND(I154*H154,2)</f>
        <v>0</v>
      </c>
      <c r="K154" s="191" t="s">
        <v>282</v>
      </c>
      <c r="L154" s="7"/>
      <c r="M154" s="201" t="s">
        <v>35</v>
      </c>
      <c r="N154" s="171" t="s">
        <v>58</v>
      </c>
      <c r="P154" s="200">
        <f>O154*H154</f>
        <v>0</v>
      </c>
      <c r="Q154" s="200">
        <v>0</v>
      </c>
      <c r="R154" s="200">
        <f>Q154*H154</f>
        <v>0</v>
      </c>
      <c r="S154" s="200">
        <v>0</v>
      </c>
      <c r="T154" s="199">
        <f>S154*H154</f>
        <v>0</v>
      </c>
      <c r="AR154" s="185" t="s">
        <v>271</v>
      </c>
      <c r="AT154" s="185" t="s">
        <v>78</v>
      </c>
      <c r="AU154" s="185" t="s">
        <v>266</v>
      </c>
      <c r="AY154" s="40" t="s">
        <v>265</v>
      </c>
      <c r="BE154" s="134">
        <f>IF(N154="základní",J154,0)</f>
        <v>0</v>
      </c>
      <c r="BF154" s="134">
        <f>IF(N154="snížená",J154,0)</f>
        <v>0</v>
      </c>
      <c r="BG154" s="134">
        <f>IF(N154="zákl. přenesená",J154,0)</f>
        <v>0</v>
      </c>
      <c r="BH154" s="134">
        <f>IF(N154="sníž. přenesená",J154,0)</f>
        <v>0</v>
      </c>
      <c r="BI154" s="134">
        <f>IF(N154="nulová",J154,0)</f>
        <v>0</v>
      </c>
      <c r="BJ154" s="40" t="s">
        <v>264</v>
      </c>
      <c r="BK154" s="134">
        <f>ROUND(I154*H154,2)</f>
        <v>0</v>
      </c>
      <c r="BL154" s="40" t="s">
        <v>271</v>
      </c>
      <c r="BM154" s="185" t="s">
        <v>384</v>
      </c>
    </row>
    <row r="155" spans="2:65" s="2" customFormat="1" ht="16.5" customHeight="1" x14ac:dyDescent="0.25">
      <c r="B155" s="7"/>
      <c r="C155" s="210" t="s">
        <v>383</v>
      </c>
      <c r="D155" s="210" t="s">
        <v>160</v>
      </c>
      <c r="E155" s="209" t="s">
        <v>382</v>
      </c>
      <c r="F155" s="204" t="s">
        <v>381</v>
      </c>
      <c r="G155" s="208" t="s">
        <v>339</v>
      </c>
      <c r="H155" s="207">
        <v>6</v>
      </c>
      <c r="I155" s="206"/>
      <c r="J155" s="205">
        <f>ROUND(I155*H155,2)</f>
        <v>0</v>
      </c>
      <c r="K155" s="204" t="s">
        <v>35</v>
      </c>
      <c r="L155" s="155"/>
      <c r="M155" s="203" t="s">
        <v>35</v>
      </c>
      <c r="N155" s="202" t="s">
        <v>58</v>
      </c>
      <c r="P155" s="200">
        <f>O155*H155</f>
        <v>0</v>
      </c>
      <c r="Q155" s="200">
        <v>0</v>
      </c>
      <c r="R155" s="200">
        <f>Q155*H155</f>
        <v>0</v>
      </c>
      <c r="S155" s="200">
        <v>0</v>
      </c>
      <c r="T155" s="199">
        <f>S155*H155</f>
        <v>0</v>
      </c>
      <c r="AR155" s="185" t="s">
        <v>293</v>
      </c>
      <c r="AT155" s="185" t="s">
        <v>160</v>
      </c>
      <c r="AU155" s="185" t="s">
        <v>266</v>
      </c>
      <c r="AY155" s="40" t="s">
        <v>265</v>
      </c>
      <c r="BE155" s="134">
        <f>IF(N155="základní",J155,0)</f>
        <v>0</v>
      </c>
      <c r="BF155" s="134">
        <f>IF(N155="snížená",J155,0)</f>
        <v>0</v>
      </c>
      <c r="BG155" s="134">
        <f>IF(N155="zákl. přenesená",J155,0)</f>
        <v>0</v>
      </c>
      <c r="BH155" s="134">
        <f>IF(N155="sníž. přenesená",J155,0)</f>
        <v>0</v>
      </c>
      <c r="BI155" s="134">
        <f>IF(N155="nulová",J155,0)</f>
        <v>0</v>
      </c>
      <c r="BJ155" s="40" t="s">
        <v>264</v>
      </c>
      <c r="BK155" s="134">
        <f>ROUND(I155*H155,2)</f>
        <v>0</v>
      </c>
      <c r="BL155" s="40" t="s">
        <v>292</v>
      </c>
      <c r="BM155" s="185" t="s">
        <v>380</v>
      </c>
    </row>
    <row r="156" spans="2:65" s="66" customFormat="1" ht="22.9" customHeight="1" x14ac:dyDescent="0.2">
      <c r="B156" s="151"/>
      <c r="D156" s="69" t="s">
        <v>110</v>
      </c>
      <c r="E156" s="68" t="s">
        <v>379</v>
      </c>
      <c r="F156" s="68" t="s">
        <v>378</v>
      </c>
      <c r="I156" s="198"/>
      <c r="J156" s="152">
        <f>BK156</f>
        <v>0</v>
      </c>
      <c r="L156" s="151"/>
      <c r="M156" s="150"/>
      <c r="P156" s="149">
        <f>SUM(P157:P161)</f>
        <v>0</v>
      </c>
      <c r="R156" s="149">
        <f>SUM(R157:R161)</f>
        <v>0</v>
      </c>
      <c r="T156" s="148">
        <f>SUM(T157:T161)</f>
        <v>0</v>
      </c>
      <c r="AR156" s="69" t="s">
        <v>325</v>
      </c>
      <c r="AT156" s="147" t="s">
        <v>110</v>
      </c>
      <c r="AU156" s="147" t="s">
        <v>264</v>
      </c>
      <c r="AY156" s="69" t="s">
        <v>265</v>
      </c>
      <c r="BK156" s="146">
        <f>SUM(BK157:BK161)</f>
        <v>0</v>
      </c>
    </row>
    <row r="157" spans="2:65" s="2" customFormat="1" ht="24" customHeight="1" x14ac:dyDescent="0.25">
      <c r="B157" s="7"/>
      <c r="C157" s="197" t="s">
        <v>377</v>
      </c>
      <c r="D157" s="197" t="s">
        <v>78</v>
      </c>
      <c r="E157" s="196" t="s">
        <v>362</v>
      </c>
      <c r="F157" s="191" t="s">
        <v>361</v>
      </c>
      <c r="G157" s="195" t="s">
        <v>348</v>
      </c>
      <c r="H157" s="194">
        <v>1</v>
      </c>
      <c r="I157" s="193"/>
      <c r="J157" s="192">
        <f>ROUND(I157*H157,2)</f>
        <v>0</v>
      </c>
      <c r="K157" s="191" t="s">
        <v>282</v>
      </c>
      <c r="L157" s="7"/>
      <c r="M157" s="201" t="s">
        <v>35</v>
      </c>
      <c r="N157" s="171" t="s">
        <v>58</v>
      </c>
      <c r="P157" s="200">
        <f>O157*H157</f>
        <v>0</v>
      </c>
      <c r="Q157" s="200">
        <v>0</v>
      </c>
      <c r="R157" s="200">
        <f>Q157*H157</f>
        <v>0</v>
      </c>
      <c r="S157" s="200">
        <v>0</v>
      </c>
      <c r="T157" s="199">
        <f>S157*H157</f>
        <v>0</v>
      </c>
      <c r="AR157" s="185" t="s">
        <v>271</v>
      </c>
      <c r="AT157" s="185" t="s">
        <v>78</v>
      </c>
      <c r="AU157" s="185" t="s">
        <v>266</v>
      </c>
      <c r="AY157" s="40" t="s">
        <v>265</v>
      </c>
      <c r="BE157" s="134">
        <f>IF(N157="základní",J157,0)</f>
        <v>0</v>
      </c>
      <c r="BF157" s="134">
        <f>IF(N157="snížená",J157,0)</f>
        <v>0</v>
      </c>
      <c r="BG157" s="134">
        <f>IF(N157="zákl. přenesená",J157,0)</f>
        <v>0</v>
      </c>
      <c r="BH157" s="134">
        <f>IF(N157="sníž. přenesená",J157,0)</f>
        <v>0</v>
      </c>
      <c r="BI157" s="134">
        <f>IF(N157="nulová",J157,0)</f>
        <v>0</v>
      </c>
      <c r="BJ157" s="40" t="s">
        <v>264</v>
      </c>
      <c r="BK157" s="134">
        <f>ROUND(I157*H157,2)</f>
        <v>0</v>
      </c>
      <c r="BL157" s="40" t="s">
        <v>271</v>
      </c>
      <c r="BM157" s="185" t="s">
        <v>376</v>
      </c>
    </row>
    <row r="158" spans="2:65" s="2" customFormat="1" ht="36" customHeight="1" x14ac:dyDescent="0.25">
      <c r="B158" s="7"/>
      <c r="C158" s="197" t="s">
        <v>375</v>
      </c>
      <c r="D158" s="197" t="s">
        <v>78</v>
      </c>
      <c r="E158" s="196" t="s">
        <v>358</v>
      </c>
      <c r="F158" s="191" t="s">
        <v>357</v>
      </c>
      <c r="G158" s="195" t="s">
        <v>348</v>
      </c>
      <c r="H158" s="194">
        <v>1</v>
      </c>
      <c r="I158" s="193"/>
      <c r="J158" s="192">
        <f>ROUND(I158*H158,2)</f>
        <v>0</v>
      </c>
      <c r="K158" s="191" t="s">
        <v>282</v>
      </c>
      <c r="L158" s="7"/>
      <c r="M158" s="201" t="s">
        <v>35</v>
      </c>
      <c r="N158" s="171" t="s">
        <v>58</v>
      </c>
      <c r="P158" s="200">
        <f>O158*H158</f>
        <v>0</v>
      </c>
      <c r="Q158" s="200">
        <v>0</v>
      </c>
      <c r="R158" s="200">
        <f>Q158*H158</f>
        <v>0</v>
      </c>
      <c r="S158" s="200">
        <v>0</v>
      </c>
      <c r="T158" s="199">
        <f>S158*H158</f>
        <v>0</v>
      </c>
      <c r="AR158" s="185" t="s">
        <v>271</v>
      </c>
      <c r="AT158" s="185" t="s">
        <v>78</v>
      </c>
      <c r="AU158" s="185" t="s">
        <v>266</v>
      </c>
      <c r="AY158" s="40" t="s">
        <v>265</v>
      </c>
      <c r="BE158" s="134">
        <f>IF(N158="základní",J158,0)</f>
        <v>0</v>
      </c>
      <c r="BF158" s="134">
        <f>IF(N158="snížená",J158,0)</f>
        <v>0</v>
      </c>
      <c r="BG158" s="134">
        <f>IF(N158="zákl. přenesená",J158,0)</f>
        <v>0</v>
      </c>
      <c r="BH158" s="134">
        <f>IF(N158="sníž. přenesená",J158,0)</f>
        <v>0</v>
      </c>
      <c r="BI158" s="134">
        <f>IF(N158="nulová",J158,0)</f>
        <v>0</v>
      </c>
      <c r="BJ158" s="40" t="s">
        <v>264</v>
      </c>
      <c r="BK158" s="134">
        <f>ROUND(I158*H158,2)</f>
        <v>0</v>
      </c>
      <c r="BL158" s="40" t="s">
        <v>271</v>
      </c>
      <c r="BM158" s="185" t="s">
        <v>374</v>
      </c>
    </row>
    <row r="159" spans="2:65" s="2" customFormat="1" ht="24" customHeight="1" x14ac:dyDescent="0.25">
      <c r="B159" s="7"/>
      <c r="C159" s="197" t="s">
        <v>373</v>
      </c>
      <c r="D159" s="197" t="s">
        <v>78</v>
      </c>
      <c r="E159" s="196" t="s">
        <v>354</v>
      </c>
      <c r="F159" s="191" t="s">
        <v>353</v>
      </c>
      <c r="G159" s="195" t="s">
        <v>348</v>
      </c>
      <c r="H159" s="194">
        <v>1</v>
      </c>
      <c r="I159" s="193"/>
      <c r="J159" s="192">
        <f>ROUND(I159*H159,2)</f>
        <v>0</v>
      </c>
      <c r="K159" s="191" t="s">
        <v>282</v>
      </c>
      <c r="L159" s="7"/>
      <c r="M159" s="201" t="s">
        <v>35</v>
      </c>
      <c r="N159" s="171" t="s">
        <v>58</v>
      </c>
      <c r="P159" s="200">
        <f>O159*H159</f>
        <v>0</v>
      </c>
      <c r="Q159" s="200">
        <v>0</v>
      </c>
      <c r="R159" s="200">
        <f>Q159*H159</f>
        <v>0</v>
      </c>
      <c r="S159" s="200">
        <v>0</v>
      </c>
      <c r="T159" s="199">
        <f>S159*H159</f>
        <v>0</v>
      </c>
      <c r="AR159" s="185" t="s">
        <v>271</v>
      </c>
      <c r="AT159" s="185" t="s">
        <v>78</v>
      </c>
      <c r="AU159" s="185" t="s">
        <v>266</v>
      </c>
      <c r="AY159" s="40" t="s">
        <v>265</v>
      </c>
      <c r="BE159" s="134">
        <f>IF(N159="základní",J159,0)</f>
        <v>0</v>
      </c>
      <c r="BF159" s="134">
        <f>IF(N159="snížená",J159,0)</f>
        <v>0</v>
      </c>
      <c r="BG159" s="134">
        <f>IF(N159="zákl. přenesená",J159,0)</f>
        <v>0</v>
      </c>
      <c r="BH159" s="134">
        <f>IF(N159="sníž. přenesená",J159,0)</f>
        <v>0</v>
      </c>
      <c r="BI159" s="134">
        <f>IF(N159="nulová",J159,0)</f>
        <v>0</v>
      </c>
      <c r="BJ159" s="40" t="s">
        <v>264</v>
      </c>
      <c r="BK159" s="134">
        <f>ROUND(I159*H159,2)</f>
        <v>0</v>
      </c>
      <c r="BL159" s="40" t="s">
        <v>271</v>
      </c>
      <c r="BM159" s="185" t="s">
        <v>372</v>
      </c>
    </row>
    <row r="160" spans="2:65" s="2" customFormat="1" ht="36" customHeight="1" x14ac:dyDescent="0.25">
      <c r="B160" s="7"/>
      <c r="C160" s="197" t="s">
        <v>371</v>
      </c>
      <c r="D160" s="197" t="s">
        <v>78</v>
      </c>
      <c r="E160" s="196" t="s">
        <v>350</v>
      </c>
      <c r="F160" s="191" t="s">
        <v>349</v>
      </c>
      <c r="G160" s="195" t="s">
        <v>348</v>
      </c>
      <c r="H160" s="194">
        <v>1</v>
      </c>
      <c r="I160" s="193"/>
      <c r="J160" s="192">
        <f>ROUND(I160*H160,2)</f>
        <v>0</v>
      </c>
      <c r="K160" s="191" t="s">
        <v>282</v>
      </c>
      <c r="L160" s="7"/>
      <c r="M160" s="201" t="s">
        <v>35</v>
      </c>
      <c r="N160" s="171" t="s">
        <v>58</v>
      </c>
      <c r="P160" s="200">
        <f>O160*H160</f>
        <v>0</v>
      </c>
      <c r="Q160" s="200">
        <v>0</v>
      </c>
      <c r="R160" s="200">
        <f>Q160*H160</f>
        <v>0</v>
      </c>
      <c r="S160" s="200">
        <v>0</v>
      </c>
      <c r="T160" s="199">
        <f>S160*H160</f>
        <v>0</v>
      </c>
      <c r="AR160" s="185" t="s">
        <v>271</v>
      </c>
      <c r="AT160" s="185" t="s">
        <v>78</v>
      </c>
      <c r="AU160" s="185" t="s">
        <v>266</v>
      </c>
      <c r="AY160" s="40" t="s">
        <v>265</v>
      </c>
      <c r="BE160" s="134">
        <f>IF(N160="základní",J160,0)</f>
        <v>0</v>
      </c>
      <c r="BF160" s="134">
        <f>IF(N160="snížená",J160,0)</f>
        <v>0</v>
      </c>
      <c r="BG160" s="134">
        <f>IF(N160="zákl. přenesená",J160,0)</f>
        <v>0</v>
      </c>
      <c r="BH160" s="134">
        <f>IF(N160="sníž. přenesená",J160,0)</f>
        <v>0</v>
      </c>
      <c r="BI160" s="134">
        <f>IF(N160="nulová",J160,0)</f>
        <v>0</v>
      </c>
      <c r="BJ160" s="40" t="s">
        <v>264</v>
      </c>
      <c r="BK160" s="134">
        <f>ROUND(I160*H160,2)</f>
        <v>0</v>
      </c>
      <c r="BL160" s="40" t="s">
        <v>271</v>
      </c>
      <c r="BM160" s="185" t="s">
        <v>370</v>
      </c>
    </row>
    <row r="161" spans="2:65" s="2" customFormat="1" ht="48" customHeight="1" x14ac:dyDescent="0.25">
      <c r="B161" s="7"/>
      <c r="C161" s="210" t="s">
        <v>369</v>
      </c>
      <c r="D161" s="210" t="s">
        <v>160</v>
      </c>
      <c r="E161" s="209" t="s">
        <v>368</v>
      </c>
      <c r="F161" s="204" t="s">
        <v>367</v>
      </c>
      <c r="G161" s="208" t="s">
        <v>339</v>
      </c>
      <c r="H161" s="207">
        <v>1</v>
      </c>
      <c r="I161" s="206"/>
      <c r="J161" s="205">
        <f>ROUND(I161*H161,2)</f>
        <v>0</v>
      </c>
      <c r="K161" s="204" t="s">
        <v>35</v>
      </c>
      <c r="L161" s="155"/>
      <c r="M161" s="203" t="s">
        <v>35</v>
      </c>
      <c r="N161" s="202" t="s">
        <v>58</v>
      </c>
      <c r="P161" s="200">
        <f>O161*H161</f>
        <v>0</v>
      </c>
      <c r="Q161" s="200">
        <v>0</v>
      </c>
      <c r="R161" s="200">
        <f>Q161*H161</f>
        <v>0</v>
      </c>
      <c r="S161" s="200">
        <v>0</v>
      </c>
      <c r="T161" s="199">
        <f>S161*H161</f>
        <v>0</v>
      </c>
      <c r="AR161" s="185" t="s">
        <v>293</v>
      </c>
      <c r="AT161" s="185" t="s">
        <v>160</v>
      </c>
      <c r="AU161" s="185" t="s">
        <v>266</v>
      </c>
      <c r="AY161" s="40" t="s">
        <v>265</v>
      </c>
      <c r="BE161" s="134">
        <f>IF(N161="základní",J161,0)</f>
        <v>0</v>
      </c>
      <c r="BF161" s="134">
        <f>IF(N161="snížená",J161,0)</f>
        <v>0</v>
      </c>
      <c r="BG161" s="134">
        <f>IF(N161="zákl. přenesená",J161,0)</f>
        <v>0</v>
      </c>
      <c r="BH161" s="134">
        <f>IF(N161="sníž. přenesená",J161,0)</f>
        <v>0</v>
      </c>
      <c r="BI161" s="134">
        <f>IF(N161="nulová",J161,0)</f>
        <v>0</v>
      </c>
      <c r="BJ161" s="40" t="s">
        <v>264</v>
      </c>
      <c r="BK161" s="134">
        <f>ROUND(I161*H161,2)</f>
        <v>0</v>
      </c>
      <c r="BL161" s="40" t="s">
        <v>292</v>
      </c>
      <c r="BM161" s="185" t="s">
        <v>366</v>
      </c>
    </row>
    <row r="162" spans="2:65" s="66" customFormat="1" ht="22.9" customHeight="1" x14ac:dyDescent="0.2">
      <c r="B162" s="151"/>
      <c r="D162" s="69" t="s">
        <v>110</v>
      </c>
      <c r="E162" s="68" t="s">
        <v>365</v>
      </c>
      <c r="F162" s="68" t="s">
        <v>364</v>
      </c>
      <c r="I162" s="198"/>
      <c r="J162" s="152">
        <f>BK162</f>
        <v>0</v>
      </c>
      <c r="L162" s="151"/>
      <c r="M162" s="150"/>
      <c r="P162" s="149">
        <f>SUM(P163:P168)</f>
        <v>0</v>
      </c>
      <c r="R162" s="149">
        <f>SUM(R163:R168)</f>
        <v>0</v>
      </c>
      <c r="T162" s="148">
        <f>SUM(T163:T168)</f>
        <v>0</v>
      </c>
      <c r="AR162" s="69" t="s">
        <v>325</v>
      </c>
      <c r="AT162" s="147" t="s">
        <v>110</v>
      </c>
      <c r="AU162" s="147" t="s">
        <v>264</v>
      </c>
      <c r="AY162" s="69" t="s">
        <v>265</v>
      </c>
      <c r="BK162" s="146">
        <f>SUM(BK163:BK168)</f>
        <v>0</v>
      </c>
    </row>
    <row r="163" spans="2:65" s="2" customFormat="1" ht="24" customHeight="1" x14ac:dyDescent="0.25">
      <c r="B163" s="7"/>
      <c r="C163" s="197" t="s">
        <v>363</v>
      </c>
      <c r="D163" s="197" t="s">
        <v>78</v>
      </c>
      <c r="E163" s="196" t="s">
        <v>362</v>
      </c>
      <c r="F163" s="191" t="s">
        <v>361</v>
      </c>
      <c r="G163" s="195" t="s">
        <v>348</v>
      </c>
      <c r="H163" s="194">
        <v>1</v>
      </c>
      <c r="I163" s="193"/>
      <c r="J163" s="192">
        <f t="shared" ref="J163:J168" si="0">ROUND(I163*H163,2)</f>
        <v>0</v>
      </c>
      <c r="K163" s="191" t="s">
        <v>282</v>
      </c>
      <c r="L163" s="7"/>
      <c r="M163" s="201" t="s">
        <v>35</v>
      </c>
      <c r="N163" s="171" t="s">
        <v>58</v>
      </c>
      <c r="P163" s="200">
        <f t="shared" ref="P163:P168" si="1">O163*H163</f>
        <v>0</v>
      </c>
      <c r="Q163" s="200">
        <v>0</v>
      </c>
      <c r="R163" s="200">
        <f t="shared" ref="R163:R168" si="2">Q163*H163</f>
        <v>0</v>
      </c>
      <c r="S163" s="200">
        <v>0</v>
      </c>
      <c r="T163" s="199">
        <f t="shared" ref="T163:T168" si="3">S163*H163</f>
        <v>0</v>
      </c>
      <c r="AR163" s="185" t="s">
        <v>271</v>
      </c>
      <c r="AT163" s="185" t="s">
        <v>78</v>
      </c>
      <c r="AU163" s="185" t="s">
        <v>266</v>
      </c>
      <c r="AY163" s="40" t="s">
        <v>265</v>
      </c>
      <c r="BE163" s="134">
        <f t="shared" ref="BE163:BE168" si="4">IF(N163="základní",J163,0)</f>
        <v>0</v>
      </c>
      <c r="BF163" s="134">
        <f t="shared" ref="BF163:BF168" si="5">IF(N163="snížená",J163,0)</f>
        <v>0</v>
      </c>
      <c r="BG163" s="134">
        <f t="shared" ref="BG163:BG168" si="6">IF(N163="zákl. přenesená",J163,0)</f>
        <v>0</v>
      </c>
      <c r="BH163" s="134">
        <f t="shared" ref="BH163:BH168" si="7">IF(N163="sníž. přenesená",J163,0)</f>
        <v>0</v>
      </c>
      <c r="BI163" s="134">
        <f t="shared" ref="BI163:BI168" si="8">IF(N163="nulová",J163,0)</f>
        <v>0</v>
      </c>
      <c r="BJ163" s="40" t="s">
        <v>264</v>
      </c>
      <c r="BK163" s="134">
        <f t="shared" ref="BK163:BK168" si="9">ROUND(I163*H163,2)</f>
        <v>0</v>
      </c>
      <c r="BL163" s="40" t="s">
        <v>271</v>
      </c>
      <c r="BM163" s="185" t="s">
        <v>360</v>
      </c>
    </row>
    <row r="164" spans="2:65" s="2" customFormat="1" ht="36" customHeight="1" x14ac:dyDescent="0.25">
      <c r="B164" s="7"/>
      <c r="C164" s="197" t="s">
        <v>359</v>
      </c>
      <c r="D164" s="197" t="s">
        <v>78</v>
      </c>
      <c r="E164" s="196" t="s">
        <v>358</v>
      </c>
      <c r="F164" s="191" t="s">
        <v>357</v>
      </c>
      <c r="G164" s="195" t="s">
        <v>348</v>
      </c>
      <c r="H164" s="194">
        <v>1</v>
      </c>
      <c r="I164" s="193"/>
      <c r="J164" s="192">
        <f t="shared" si="0"/>
        <v>0</v>
      </c>
      <c r="K164" s="191" t="s">
        <v>282</v>
      </c>
      <c r="L164" s="7"/>
      <c r="M164" s="201" t="s">
        <v>35</v>
      </c>
      <c r="N164" s="171" t="s">
        <v>58</v>
      </c>
      <c r="P164" s="200">
        <f t="shared" si="1"/>
        <v>0</v>
      </c>
      <c r="Q164" s="200">
        <v>0</v>
      </c>
      <c r="R164" s="200">
        <f t="shared" si="2"/>
        <v>0</v>
      </c>
      <c r="S164" s="200">
        <v>0</v>
      </c>
      <c r="T164" s="199">
        <f t="shared" si="3"/>
        <v>0</v>
      </c>
      <c r="AR164" s="185" t="s">
        <v>271</v>
      </c>
      <c r="AT164" s="185" t="s">
        <v>78</v>
      </c>
      <c r="AU164" s="185" t="s">
        <v>266</v>
      </c>
      <c r="AY164" s="40" t="s">
        <v>265</v>
      </c>
      <c r="BE164" s="134">
        <f t="shared" si="4"/>
        <v>0</v>
      </c>
      <c r="BF164" s="134">
        <f t="shared" si="5"/>
        <v>0</v>
      </c>
      <c r="BG164" s="134">
        <f t="shared" si="6"/>
        <v>0</v>
      </c>
      <c r="BH164" s="134">
        <f t="shared" si="7"/>
        <v>0</v>
      </c>
      <c r="BI164" s="134">
        <f t="shared" si="8"/>
        <v>0</v>
      </c>
      <c r="BJ164" s="40" t="s">
        <v>264</v>
      </c>
      <c r="BK164" s="134">
        <f t="shared" si="9"/>
        <v>0</v>
      </c>
      <c r="BL164" s="40" t="s">
        <v>271</v>
      </c>
      <c r="BM164" s="185" t="s">
        <v>356</v>
      </c>
    </row>
    <row r="165" spans="2:65" s="2" customFormat="1" ht="24" customHeight="1" x14ac:dyDescent="0.25">
      <c r="B165" s="7"/>
      <c r="C165" s="197" t="s">
        <v>355</v>
      </c>
      <c r="D165" s="197" t="s">
        <v>78</v>
      </c>
      <c r="E165" s="196" t="s">
        <v>354</v>
      </c>
      <c r="F165" s="191" t="s">
        <v>353</v>
      </c>
      <c r="G165" s="195" t="s">
        <v>348</v>
      </c>
      <c r="H165" s="194">
        <v>1</v>
      </c>
      <c r="I165" s="193"/>
      <c r="J165" s="192">
        <f t="shared" si="0"/>
        <v>0</v>
      </c>
      <c r="K165" s="191" t="s">
        <v>282</v>
      </c>
      <c r="L165" s="7"/>
      <c r="M165" s="201" t="s">
        <v>35</v>
      </c>
      <c r="N165" s="171" t="s">
        <v>58</v>
      </c>
      <c r="P165" s="200">
        <f t="shared" si="1"/>
        <v>0</v>
      </c>
      <c r="Q165" s="200">
        <v>0</v>
      </c>
      <c r="R165" s="200">
        <f t="shared" si="2"/>
        <v>0</v>
      </c>
      <c r="S165" s="200">
        <v>0</v>
      </c>
      <c r="T165" s="199">
        <f t="shared" si="3"/>
        <v>0</v>
      </c>
      <c r="AR165" s="185" t="s">
        <v>271</v>
      </c>
      <c r="AT165" s="185" t="s">
        <v>78</v>
      </c>
      <c r="AU165" s="185" t="s">
        <v>266</v>
      </c>
      <c r="AY165" s="40" t="s">
        <v>265</v>
      </c>
      <c r="BE165" s="134">
        <f t="shared" si="4"/>
        <v>0</v>
      </c>
      <c r="BF165" s="134">
        <f t="shared" si="5"/>
        <v>0</v>
      </c>
      <c r="BG165" s="134">
        <f t="shared" si="6"/>
        <v>0</v>
      </c>
      <c r="BH165" s="134">
        <f t="shared" si="7"/>
        <v>0</v>
      </c>
      <c r="BI165" s="134">
        <f t="shared" si="8"/>
        <v>0</v>
      </c>
      <c r="BJ165" s="40" t="s">
        <v>264</v>
      </c>
      <c r="BK165" s="134">
        <f t="shared" si="9"/>
        <v>0</v>
      </c>
      <c r="BL165" s="40" t="s">
        <v>271</v>
      </c>
      <c r="BM165" s="185" t="s">
        <v>352</v>
      </c>
    </row>
    <row r="166" spans="2:65" s="2" customFormat="1" ht="36" customHeight="1" x14ac:dyDescent="0.25">
      <c r="B166" s="7"/>
      <c r="C166" s="197" t="s">
        <v>351</v>
      </c>
      <c r="D166" s="197" t="s">
        <v>78</v>
      </c>
      <c r="E166" s="196" t="s">
        <v>350</v>
      </c>
      <c r="F166" s="191" t="s">
        <v>349</v>
      </c>
      <c r="G166" s="195" t="s">
        <v>348</v>
      </c>
      <c r="H166" s="194">
        <v>1</v>
      </c>
      <c r="I166" s="193"/>
      <c r="J166" s="192">
        <f t="shared" si="0"/>
        <v>0</v>
      </c>
      <c r="K166" s="191" t="s">
        <v>282</v>
      </c>
      <c r="L166" s="7"/>
      <c r="M166" s="201" t="s">
        <v>35</v>
      </c>
      <c r="N166" s="171" t="s">
        <v>58</v>
      </c>
      <c r="P166" s="200">
        <f t="shared" si="1"/>
        <v>0</v>
      </c>
      <c r="Q166" s="200">
        <v>0</v>
      </c>
      <c r="R166" s="200">
        <f t="shared" si="2"/>
        <v>0</v>
      </c>
      <c r="S166" s="200">
        <v>0</v>
      </c>
      <c r="T166" s="199">
        <f t="shared" si="3"/>
        <v>0</v>
      </c>
      <c r="AR166" s="185" t="s">
        <v>271</v>
      </c>
      <c r="AT166" s="185" t="s">
        <v>78</v>
      </c>
      <c r="AU166" s="185" t="s">
        <v>266</v>
      </c>
      <c r="AY166" s="40" t="s">
        <v>265</v>
      </c>
      <c r="BE166" s="134">
        <f t="shared" si="4"/>
        <v>0</v>
      </c>
      <c r="BF166" s="134">
        <f t="shared" si="5"/>
        <v>0</v>
      </c>
      <c r="BG166" s="134">
        <f t="shared" si="6"/>
        <v>0</v>
      </c>
      <c r="BH166" s="134">
        <f t="shared" si="7"/>
        <v>0</v>
      </c>
      <c r="BI166" s="134">
        <f t="shared" si="8"/>
        <v>0</v>
      </c>
      <c r="BJ166" s="40" t="s">
        <v>264</v>
      </c>
      <c r="BK166" s="134">
        <f t="shared" si="9"/>
        <v>0</v>
      </c>
      <c r="BL166" s="40" t="s">
        <v>271</v>
      </c>
      <c r="BM166" s="185" t="s">
        <v>347</v>
      </c>
    </row>
    <row r="167" spans="2:65" s="2" customFormat="1" ht="36" customHeight="1" x14ac:dyDescent="0.25">
      <c r="B167" s="7"/>
      <c r="C167" s="210" t="s">
        <v>346</v>
      </c>
      <c r="D167" s="210" t="s">
        <v>160</v>
      </c>
      <c r="E167" s="209" t="s">
        <v>345</v>
      </c>
      <c r="F167" s="204" t="s">
        <v>344</v>
      </c>
      <c r="G167" s="208" t="s">
        <v>339</v>
      </c>
      <c r="H167" s="207">
        <v>1</v>
      </c>
      <c r="I167" s="206"/>
      <c r="J167" s="205">
        <f t="shared" si="0"/>
        <v>0</v>
      </c>
      <c r="K167" s="204" t="s">
        <v>35</v>
      </c>
      <c r="L167" s="155"/>
      <c r="M167" s="203" t="s">
        <v>35</v>
      </c>
      <c r="N167" s="202" t="s">
        <v>58</v>
      </c>
      <c r="P167" s="200">
        <f t="shared" si="1"/>
        <v>0</v>
      </c>
      <c r="Q167" s="200">
        <v>0</v>
      </c>
      <c r="R167" s="200">
        <f t="shared" si="2"/>
        <v>0</v>
      </c>
      <c r="S167" s="200">
        <v>0</v>
      </c>
      <c r="T167" s="199">
        <f t="shared" si="3"/>
        <v>0</v>
      </c>
      <c r="AR167" s="185" t="s">
        <v>293</v>
      </c>
      <c r="AT167" s="185" t="s">
        <v>160</v>
      </c>
      <c r="AU167" s="185" t="s">
        <v>266</v>
      </c>
      <c r="AY167" s="40" t="s">
        <v>265</v>
      </c>
      <c r="BE167" s="134">
        <f t="shared" si="4"/>
        <v>0</v>
      </c>
      <c r="BF167" s="134">
        <f t="shared" si="5"/>
        <v>0</v>
      </c>
      <c r="BG167" s="134">
        <f t="shared" si="6"/>
        <v>0</v>
      </c>
      <c r="BH167" s="134">
        <f t="shared" si="7"/>
        <v>0</v>
      </c>
      <c r="BI167" s="134">
        <f t="shared" si="8"/>
        <v>0</v>
      </c>
      <c r="BJ167" s="40" t="s">
        <v>264</v>
      </c>
      <c r="BK167" s="134">
        <f t="shared" si="9"/>
        <v>0</v>
      </c>
      <c r="BL167" s="40" t="s">
        <v>292</v>
      </c>
      <c r="BM167" s="185" t="s">
        <v>343</v>
      </c>
    </row>
    <row r="168" spans="2:65" s="2" customFormat="1" ht="16.5" customHeight="1" x14ac:dyDescent="0.25">
      <c r="B168" s="7"/>
      <c r="C168" s="210" t="s">
        <v>342</v>
      </c>
      <c r="D168" s="210" t="s">
        <v>160</v>
      </c>
      <c r="E168" s="209" t="s">
        <v>341</v>
      </c>
      <c r="F168" s="204" t="s">
        <v>340</v>
      </c>
      <c r="G168" s="208" t="s">
        <v>339</v>
      </c>
      <c r="H168" s="207">
        <v>9</v>
      </c>
      <c r="I168" s="206"/>
      <c r="J168" s="205">
        <f t="shared" si="0"/>
        <v>0</v>
      </c>
      <c r="K168" s="204" t="s">
        <v>35</v>
      </c>
      <c r="L168" s="155"/>
      <c r="M168" s="203" t="s">
        <v>35</v>
      </c>
      <c r="N168" s="202" t="s">
        <v>58</v>
      </c>
      <c r="P168" s="200">
        <f t="shared" si="1"/>
        <v>0</v>
      </c>
      <c r="Q168" s="200">
        <v>0</v>
      </c>
      <c r="R168" s="200">
        <f t="shared" si="2"/>
        <v>0</v>
      </c>
      <c r="S168" s="200">
        <v>0</v>
      </c>
      <c r="T168" s="199">
        <f t="shared" si="3"/>
        <v>0</v>
      </c>
      <c r="AR168" s="185" t="s">
        <v>293</v>
      </c>
      <c r="AT168" s="185" t="s">
        <v>160</v>
      </c>
      <c r="AU168" s="185" t="s">
        <v>266</v>
      </c>
      <c r="AY168" s="40" t="s">
        <v>265</v>
      </c>
      <c r="BE168" s="134">
        <f t="shared" si="4"/>
        <v>0</v>
      </c>
      <c r="BF168" s="134">
        <f t="shared" si="5"/>
        <v>0</v>
      </c>
      <c r="BG168" s="134">
        <f t="shared" si="6"/>
        <v>0</v>
      </c>
      <c r="BH168" s="134">
        <f t="shared" si="7"/>
        <v>0</v>
      </c>
      <c r="BI168" s="134">
        <f t="shared" si="8"/>
        <v>0</v>
      </c>
      <c r="BJ168" s="40" t="s">
        <v>264</v>
      </c>
      <c r="BK168" s="134">
        <f t="shared" si="9"/>
        <v>0</v>
      </c>
      <c r="BL168" s="40" t="s">
        <v>292</v>
      </c>
      <c r="BM168" s="185" t="s">
        <v>338</v>
      </c>
    </row>
    <row r="169" spans="2:65" s="66" customFormat="1" ht="22.9" customHeight="1" x14ac:dyDescent="0.2">
      <c r="B169" s="151"/>
      <c r="D169" s="69" t="s">
        <v>110</v>
      </c>
      <c r="E169" s="68" t="s">
        <v>337</v>
      </c>
      <c r="F169" s="68" t="s">
        <v>336</v>
      </c>
      <c r="I169" s="198"/>
      <c r="J169" s="152">
        <f>BK169</f>
        <v>0</v>
      </c>
      <c r="L169" s="151"/>
      <c r="M169" s="150"/>
      <c r="P169" s="149">
        <f>SUM(P170:P171)</f>
        <v>0</v>
      </c>
      <c r="R169" s="149">
        <f>SUM(R170:R171)</f>
        <v>0</v>
      </c>
      <c r="T169" s="148">
        <f>SUM(T170:T171)</f>
        <v>0</v>
      </c>
      <c r="AR169" s="69" t="s">
        <v>325</v>
      </c>
      <c r="AT169" s="147" t="s">
        <v>110</v>
      </c>
      <c r="AU169" s="147" t="s">
        <v>264</v>
      </c>
      <c r="AY169" s="69" t="s">
        <v>265</v>
      </c>
      <c r="BK169" s="146">
        <f>SUM(BK170:BK171)</f>
        <v>0</v>
      </c>
    </row>
    <row r="170" spans="2:65" s="2" customFormat="1" ht="36" customHeight="1" x14ac:dyDescent="0.25">
      <c r="B170" s="7"/>
      <c r="C170" s="197" t="s">
        <v>335</v>
      </c>
      <c r="D170" s="197" t="s">
        <v>78</v>
      </c>
      <c r="E170" s="196" t="s">
        <v>334</v>
      </c>
      <c r="F170" s="191" t="s">
        <v>333</v>
      </c>
      <c r="G170" s="195" t="s">
        <v>201</v>
      </c>
      <c r="H170" s="194">
        <v>120</v>
      </c>
      <c r="I170" s="193"/>
      <c r="J170" s="192">
        <f>ROUND(I170*H170,2)</f>
        <v>0</v>
      </c>
      <c r="K170" s="191" t="s">
        <v>282</v>
      </c>
      <c r="L170" s="7"/>
      <c r="M170" s="201" t="s">
        <v>35</v>
      </c>
      <c r="N170" s="171" t="s">
        <v>58</v>
      </c>
      <c r="P170" s="200">
        <f>O170*H170</f>
        <v>0</v>
      </c>
      <c r="Q170" s="200">
        <v>0</v>
      </c>
      <c r="R170" s="200">
        <f>Q170*H170</f>
        <v>0</v>
      </c>
      <c r="S170" s="200">
        <v>0</v>
      </c>
      <c r="T170" s="199">
        <f>S170*H170</f>
        <v>0</v>
      </c>
      <c r="AR170" s="185" t="s">
        <v>271</v>
      </c>
      <c r="AT170" s="185" t="s">
        <v>78</v>
      </c>
      <c r="AU170" s="185" t="s">
        <v>266</v>
      </c>
      <c r="AY170" s="40" t="s">
        <v>265</v>
      </c>
      <c r="BE170" s="134">
        <f>IF(N170="základní",J170,0)</f>
        <v>0</v>
      </c>
      <c r="BF170" s="134">
        <f>IF(N170="snížená",J170,0)</f>
        <v>0</v>
      </c>
      <c r="BG170" s="134">
        <f>IF(N170="zákl. přenesená",J170,0)</f>
        <v>0</v>
      </c>
      <c r="BH170" s="134">
        <f>IF(N170="sníž. přenesená",J170,0)</f>
        <v>0</v>
      </c>
      <c r="BI170" s="134">
        <f>IF(N170="nulová",J170,0)</f>
        <v>0</v>
      </c>
      <c r="BJ170" s="40" t="s">
        <v>264</v>
      </c>
      <c r="BK170" s="134">
        <f>ROUND(I170*H170,2)</f>
        <v>0</v>
      </c>
      <c r="BL170" s="40" t="s">
        <v>271</v>
      </c>
      <c r="BM170" s="185" t="s">
        <v>332</v>
      </c>
    </row>
    <row r="171" spans="2:65" s="2" customFormat="1" ht="16.5" customHeight="1" x14ac:dyDescent="0.25">
      <c r="B171" s="7"/>
      <c r="C171" s="210" t="s">
        <v>331</v>
      </c>
      <c r="D171" s="210" t="s">
        <v>160</v>
      </c>
      <c r="E171" s="209" t="s">
        <v>330</v>
      </c>
      <c r="F171" s="204" t="s">
        <v>329</v>
      </c>
      <c r="G171" s="208" t="s">
        <v>160</v>
      </c>
      <c r="H171" s="207">
        <v>120</v>
      </c>
      <c r="I171" s="206"/>
      <c r="J171" s="205">
        <f>ROUND(I171*H171,2)</f>
        <v>0</v>
      </c>
      <c r="K171" s="204" t="s">
        <v>35</v>
      </c>
      <c r="L171" s="155"/>
      <c r="M171" s="203" t="s">
        <v>35</v>
      </c>
      <c r="N171" s="202" t="s">
        <v>58</v>
      </c>
      <c r="P171" s="200">
        <f>O171*H171</f>
        <v>0</v>
      </c>
      <c r="Q171" s="200">
        <v>0</v>
      </c>
      <c r="R171" s="200">
        <f>Q171*H171</f>
        <v>0</v>
      </c>
      <c r="S171" s="200">
        <v>0</v>
      </c>
      <c r="T171" s="199">
        <f>S171*H171</f>
        <v>0</v>
      </c>
      <c r="AR171" s="185" t="s">
        <v>293</v>
      </c>
      <c r="AT171" s="185" t="s">
        <v>160</v>
      </c>
      <c r="AU171" s="185" t="s">
        <v>266</v>
      </c>
      <c r="AY171" s="40" t="s">
        <v>265</v>
      </c>
      <c r="BE171" s="134">
        <f>IF(N171="základní",J171,0)</f>
        <v>0</v>
      </c>
      <c r="BF171" s="134">
        <f>IF(N171="snížená",J171,0)</f>
        <v>0</v>
      </c>
      <c r="BG171" s="134">
        <f>IF(N171="zákl. přenesená",J171,0)</f>
        <v>0</v>
      </c>
      <c r="BH171" s="134">
        <f>IF(N171="sníž. přenesená",J171,0)</f>
        <v>0</v>
      </c>
      <c r="BI171" s="134">
        <f>IF(N171="nulová",J171,0)</f>
        <v>0</v>
      </c>
      <c r="BJ171" s="40" t="s">
        <v>264</v>
      </c>
      <c r="BK171" s="134">
        <f>ROUND(I171*H171,2)</f>
        <v>0</v>
      </c>
      <c r="BL171" s="40" t="s">
        <v>292</v>
      </c>
      <c r="BM171" s="185" t="s">
        <v>328</v>
      </c>
    </row>
    <row r="172" spans="2:65" s="66" customFormat="1" ht="22.9" customHeight="1" x14ac:dyDescent="0.2">
      <c r="B172" s="151"/>
      <c r="D172" s="69" t="s">
        <v>110</v>
      </c>
      <c r="E172" s="68" t="s">
        <v>327</v>
      </c>
      <c r="F172" s="68" t="s">
        <v>326</v>
      </c>
      <c r="I172" s="198"/>
      <c r="J172" s="152">
        <f>BK172</f>
        <v>0</v>
      </c>
      <c r="L172" s="151"/>
      <c r="M172" s="150"/>
      <c r="P172" s="149">
        <f>SUM(P173:P182)</f>
        <v>0</v>
      </c>
      <c r="R172" s="149">
        <f>SUM(R173:R182)</f>
        <v>8.7328700000000001</v>
      </c>
      <c r="T172" s="148">
        <f>SUM(T173:T182)</f>
        <v>0</v>
      </c>
      <c r="AR172" s="69" t="s">
        <v>325</v>
      </c>
      <c r="AT172" s="147" t="s">
        <v>110</v>
      </c>
      <c r="AU172" s="147" t="s">
        <v>264</v>
      </c>
      <c r="AY172" s="69" t="s">
        <v>265</v>
      </c>
      <c r="BK172" s="146">
        <f>SUM(BK173:BK182)</f>
        <v>0</v>
      </c>
    </row>
    <row r="173" spans="2:65" s="2" customFormat="1" ht="60" customHeight="1" x14ac:dyDescent="0.25">
      <c r="B173" s="7"/>
      <c r="C173" s="197" t="s">
        <v>324</v>
      </c>
      <c r="D173" s="197" t="s">
        <v>78</v>
      </c>
      <c r="E173" s="196" t="s">
        <v>323</v>
      </c>
      <c r="F173" s="191" t="s">
        <v>322</v>
      </c>
      <c r="G173" s="195" t="s">
        <v>201</v>
      </c>
      <c r="H173" s="194">
        <v>43</v>
      </c>
      <c r="I173" s="193"/>
      <c r="J173" s="192">
        <f>ROUND(I173*H173,2)</f>
        <v>0</v>
      </c>
      <c r="K173" s="191" t="s">
        <v>282</v>
      </c>
      <c r="L173" s="7"/>
      <c r="M173" s="201" t="s">
        <v>35</v>
      </c>
      <c r="N173" s="171" t="s">
        <v>58</v>
      </c>
      <c r="P173" s="200">
        <f>O173*H173</f>
        <v>0</v>
      </c>
      <c r="Q173" s="200">
        <v>0</v>
      </c>
      <c r="R173" s="200">
        <f>Q173*H173</f>
        <v>0</v>
      </c>
      <c r="S173" s="200">
        <v>0</v>
      </c>
      <c r="T173" s="199">
        <f>S173*H173</f>
        <v>0</v>
      </c>
      <c r="AR173" s="185" t="s">
        <v>271</v>
      </c>
      <c r="AT173" s="185" t="s">
        <v>78</v>
      </c>
      <c r="AU173" s="185" t="s">
        <v>266</v>
      </c>
      <c r="AY173" s="40" t="s">
        <v>265</v>
      </c>
      <c r="BE173" s="134">
        <f>IF(N173="základní",J173,0)</f>
        <v>0</v>
      </c>
      <c r="BF173" s="134">
        <f>IF(N173="snížená",J173,0)</f>
        <v>0</v>
      </c>
      <c r="BG173" s="134">
        <f>IF(N173="zákl. přenesená",J173,0)</f>
        <v>0</v>
      </c>
      <c r="BH173" s="134">
        <f>IF(N173="sníž. přenesená",J173,0)</f>
        <v>0</v>
      </c>
      <c r="BI173" s="134">
        <f>IF(N173="nulová",J173,0)</f>
        <v>0</v>
      </c>
      <c r="BJ173" s="40" t="s">
        <v>264</v>
      </c>
      <c r="BK173" s="134">
        <f>ROUND(I173*H173,2)</f>
        <v>0</v>
      </c>
      <c r="BL173" s="40" t="s">
        <v>271</v>
      </c>
      <c r="BM173" s="185" t="s">
        <v>321</v>
      </c>
    </row>
    <row r="174" spans="2:65" s="2" customFormat="1" ht="29.25" x14ac:dyDescent="0.25">
      <c r="B174" s="7"/>
      <c r="D174" s="215" t="s">
        <v>301</v>
      </c>
      <c r="F174" s="214" t="s">
        <v>320</v>
      </c>
      <c r="I174" s="213"/>
      <c r="L174" s="7"/>
      <c r="M174" s="212"/>
      <c r="T174" s="211"/>
      <c r="AT174" s="40" t="s">
        <v>301</v>
      </c>
      <c r="AU174" s="40" t="s">
        <v>266</v>
      </c>
    </row>
    <row r="175" spans="2:65" s="2" customFormat="1" ht="36" customHeight="1" x14ac:dyDescent="0.25">
      <c r="B175" s="7"/>
      <c r="C175" s="197" t="s">
        <v>319</v>
      </c>
      <c r="D175" s="197" t="s">
        <v>78</v>
      </c>
      <c r="E175" s="196" t="s">
        <v>318</v>
      </c>
      <c r="F175" s="191" t="s">
        <v>317</v>
      </c>
      <c r="G175" s="195" t="s">
        <v>201</v>
      </c>
      <c r="H175" s="194">
        <v>43</v>
      </c>
      <c r="I175" s="193"/>
      <c r="J175" s="192">
        <f>ROUND(I175*H175,2)</f>
        <v>0</v>
      </c>
      <c r="K175" s="191" t="s">
        <v>282</v>
      </c>
      <c r="L175" s="7"/>
      <c r="M175" s="201" t="s">
        <v>35</v>
      </c>
      <c r="N175" s="171" t="s">
        <v>58</v>
      </c>
      <c r="P175" s="200">
        <f>O175*H175</f>
        <v>0</v>
      </c>
      <c r="Q175" s="200">
        <v>0</v>
      </c>
      <c r="R175" s="200">
        <f>Q175*H175</f>
        <v>0</v>
      </c>
      <c r="S175" s="200">
        <v>0</v>
      </c>
      <c r="T175" s="199">
        <f>S175*H175</f>
        <v>0</v>
      </c>
      <c r="AR175" s="185" t="s">
        <v>271</v>
      </c>
      <c r="AT175" s="185" t="s">
        <v>78</v>
      </c>
      <c r="AU175" s="185" t="s">
        <v>266</v>
      </c>
      <c r="AY175" s="40" t="s">
        <v>265</v>
      </c>
      <c r="BE175" s="134">
        <f>IF(N175="základní",J175,0)</f>
        <v>0</v>
      </c>
      <c r="BF175" s="134">
        <f>IF(N175="snížená",J175,0)</f>
        <v>0</v>
      </c>
      <c r="BG175" s="134">
        <f>IF(N175="zákl. přenesená",J175,0)</f>
        <v>0</v>
      </c>
      <c r="BH175" s="134">
        <f>IF(N175="sníž. přenesená",J175,0)</f>
        <v>0</v>
      </c>
      <c r="BI175" s="134">
        <f>IF(N175="nulová",J175,0)</f>
        <v>0</v>
      </c>
      <c r="BJ175" s="40" t="s">
        <v>264</v>
      </c>
      <c r="BK175" s="134">
        <f>ROUND(I175*H175,2)</f>
        <v>0</v>
      </c>
      <c r="BL175" s="40" t="s">
        <v>271</v>
      </c>
      <c r="BM175" s="185" t="s">
        <v>316</v>
      </c>
    </row>
    <row r="176" spans="2:65" s="2" customFormat="1" ht="36" customHeight="1" x14ac:dyDescent="0.25">
      <c r="B176" s="7"/>
      <c r="C176" s="197" t="s">
        <v>315</v>
      </c>
      <c r="D176" s="197" t="s">
        <v>78</v>
      </c>
      <c r="E176" s="196" t="s">
        <v>314</v>
      </c>
      <c r="F176" s="191" t="s">
        <v>313</v>
      </c>
      <c r="G176" s="195" t="s">
        <v>201</v>
      </c>
      <c r="H176" s="194">
        <v>43</v>
      </c>
      <c r="I176" s="193"/>
      <c r="J176" s="192">
        <f>ROUND(I176*H176,2)</f>
        <v>0</v>
      </c>
      <c r="K176" s="191" t="s">
        <v>282</v>
      </c>
      <c r="L176" s="7"/>
      <c r="M176" s="201" t="s">
        <v>35</v>
      </c>
      <c r="N176" s="171" t="s">
        <v>58</v>
      </c>
      <c r="P176" s="200">
        <f>O176*H176</f>
        <v>0</v>
      </c>
      <c r="Q176" s="200">
        <v>0.20300000000000001</v>
      </c>
      <c r="R176" s="200">
        <f>Q176*H176</f>
        <v>8.729000000000001</v>
      </c>
      <c r="S176" s="200">
        <v>0</v>
      </c>
      <c r="T176" s="199">
        <f>S176*H176</f>
        <v>0</v>
      </c>
      <c r="AR176" s="185" t="s">
        <v>271</v>
      </c>
      <c r="AT176" s="185" t="s">
        <v>78</v>
      </c>
      <c r="AU176" s="185" t="s">
        <v>266</v>
      </c>
      <c r="AY176" s="40" t="s">
        <v>265</v>
      </c>
      <c r="BE176" s="134">
        <f>IF(N176="základní",J176,0)</f>
        <v>0</v>
      </c>
      <c r="BF176" s="134">
        <f>IF(N176="snížená",J176,0)</f>
        <v>0</v>
      </c>
      <c r="BG176" s="134">
        <f>IF(N176="zákl. přenesená",J176,0)</f>
        <v>0</v>
      </c>
      <c r="BH176" s="134">
        <f>IF(N176="sníž. přenesená",J176,0)</f>
        <v>0</v>
      </c>
      <c r="BI176" s="134">
        <f>IF(N176="nulová",J176,0)</f>
        <v>0</v>
      </c>
      <c r="BJ176" s="40" t="s">
        <v>264</v>
      </c>
      <c r="BK176" s="134">
        <f>ROUND(I176*H176,2)</f>
        <v>0</v>
      </c>
      <c r="BL176" s="40" t="s">
        <v>271</v>
      </c>
      <c r="BM176" s="185" t="s">
        <v>312</v>
      </c>
    </row>
    <row r="177" spans="2:65" s="2" customFormat="1" ht="39" x14ac:dyDescent="0.25">
      <c r="B177" s="7"/>
      <c r="D177" s="215" t="s">
        <v>301</v>
      </c>
      <c r="F177" s="214" t="s">
        <v>311</v>
      </c>
      <c r="I177" s="213"/>
      <c r="L177" s="7"/>
      <c r="M177" s="212"/>
      <c r="T177" s="211"/>
      <c r="AT177" s="40" t="s">
        <v>301</v>
      </c>
      <c r="AU177" s="40" t="s">
        <v>266</v>
      </c>
    </row>
    <row r="178" spans="2:65" s="2" customFormat="1" ht="36" customHeight="1" x14ac:dyDescent="0.25">
      <c r="B178" s="7"/>
      <c r="C178" s="197" t="s">
        <v>310</v>
      </c>
      <c r="D178" s="197" t="s">
        <v>78</v>
      </c>
      <c r="E178" s="196" t="s">
        <v>309</v>
      </c>
      <c r="F178" s="191" t="s">
        <v>308</v>
      </c>
      <c r="G178" s="195" t="s">
        <v>201</v>
      </c>
      <c r="H178" s="194">
        <v>43</v>
      </c>
      <c r="I178" s="193"/>
      <c r="J178" s="192">
        <f>ROUND(I178*H178,2)</f>
        <v>0</v>
      </c>
      <c r="K178" s="191" t="s">
        <v>282</v>
      </c>
      <c r="L178" s="7"/>
      <c r="M178" s="201" t="s">
        <v>35</v>
      </c>
      <c r="N178" s="171" t="s">
        <v>58</v>
      </c>
      <c r="P178" s="200">
        <f>O178*H178</f>
        <v>0</v>
      </c>
      <c r="Q178" s="200">
        <v>9.0000000000000006E-5</v>
      </c>
      <c r="R178" s="200">
        <f>Q178*H178</f>
        <v>3.8700000000000002E-3</v>
      </c>
      <c r="S178" s="200">
        <v>0</v>
      </c>
      <c r="T178" s="199">
        <f>S178*H178</f>
        <v>0</v>
      </c>
      <c r="AR178" s="185" t="s">
        <v>271</v>
      </c>
      <c r="AT178" s="185" t="s">
        <v>78</v>
      </c>
      <c r="AU178" s="185" t="s">
        <v>266</v>
      </c>
      <c r="AY178" s="40" t="s">
        <v>265</v>
      </c>
      <c r="BE178" s="134">
        <f>IF(N178="základní",J178,0)</f>
        <v>0</v>
      </c>
      <c r="BF178" s="134">
        <f>IF(N178="snížená",J178,0)</f>
        <v>0</v>
      </c>
      <c r="BG178" s="134">
        <f>IF(N178="zákl. přenesená",J178,0)</f>
        <v>0</v>
      </c>
      <c r="BH178" s="134">
        <f>IF(N178="sníž. přenesená",J178,0)</f>
        <v>0</v>
      </c>
      <c r="BI178" s="134">
        <f>IF(N178="nulová",J178,0)</f>
        <v>0</v>
      </c>
      <c r="BJ178" s="40" t="s">
        <v>264</v>
      </c>
      <c r="BK178" s="134">
        <f>ROUND(I178*H178,2)</f>
        <v>0</v>
      </c>
      <c r="BL178" s="40" t="s">
        <v>271</v>
      </c>
      <c r="BM178" s="185" t="s">
        <v>307</v>
      </c>
    </row>
    <row r="179" spans="2:65" s="2" customFormat="1" ht="36" customHeight="1" x14ac:dyDescent="0.25">
      <c r="B179" s="7"/>
      <c r="C179" s="197" t="s">
        <v>306</v>
      </c>
      <c r="D179" s="197" t="s">
        <v>78</v>
      </c>
      <c r="E179" s="196" t="s">
        <v>305</v>
      </c>
      <c r="F179" s="191" t="s">
        <v>304</v>
      </c>
      <c r="G179" s="195" t="s">
        <v>206</v>
      </c>
      <c r="H179" s="194">
        <v>21.5</v>
      </c>
      <c r="I179" s="193"/>
      <c r="J179" s="192">
        <f>ROUND(I179*H179,2)</f>
        <v>0</v>
      </c>
      <c r="K179" s="191" t="s">
        <v>282</v>
      </c>
      <c r="L179" s="7"/>
      <c r="M179" s="201" t="s">
        <v>35</v>
      </c>
      <c r="N179" s="171" t="s">
        <v>58</v>
      </c>
      <c r="P179" s="200">
        <f>O179*H179</f>
        <v>0</v>
      </c>
      <c r="Q179" s="200">
        <v>0</v>
      </c>
      <c r="R179" s="200">
        <f>Q179*H179</f>
        <v>0</v>
      </c>
      <c r="S179" s="200">
        <v>0</v>
      </c>
      <c r="T179" s="199">
        <f>S179*H179</f>
        <v>0</v>
      </c>
      <c r="AR179" s="185" t="s">
        <v>271</v>
      </c>
      <c r="AT179" s="185" t="s">
        <v>78</v>
      </c>
      <c r="AU179" s="185" t="s">
        <v>266</v>
      </c>
      <c r="AY179" s="40" t="s">
        <v>265</v>
      </c>
      <c r="BE179" s="134">
        <f>IF(N179="základní",J179,0)</f>
        <v>0</v>
      </c>
      <c r="BF179" s="134">
        <f>IF(N179="snížená",J179,0)</f>
        <v>0</v>
      </c>
      <c r="BG179" s="134">
        <f>IF(N179="zákl. přenesená",J179,0)</f>
        <v>0</v>
      </c>
      <c r="BH179" s="134">
        <f>IF(N179="sníž. přenesená",J179,0)</f>
        <v>0</v>
      </c>
      <c r="BI179" s="134">
        <f>IF(N179="nulová",J179,0)</f>
        <v>0</v>
      </c>
      <c r="BJ179" s="40" t="s">
        <v>264</v>
      </c>
      <c r="BK179" s="134">
        <f>ROUND(I179*H179,2)</f>
        <v>0</v>
      </c>
      <c r="BL179" s="40" t="s">
        <v>271</v>
      </c>
      <c r="BM179" s="185" t="s">
        <v>303</v>
      </c>
    </row>
    <row r="180" spans="2:65" s="2" customFormat="1" ht="48.75" x14ac:dyDescent="0.25">
      <c r="B180" s="7"/>
      <c r="D180" s="215" t="s">
        <v>301</v>
      </c>
      <c r="F180" s="214" t="s">
        <v>302</v>
      </c>
      <c r="I180" s="213"/>
      <c r="L180" s="7"/>
      <c r="M180" s="212"/>
      <c r="T180" s="211"/>
      <c r="AT180" s="40" t="s">
        <v>301</v>
      </c>
      <c r="AU180" s="40" t="s">
        <v>266</v>
      </c>
    </row>
    <row r="181" spans="2:65" s="2" customFormat="1" ht="24" customHeight="1" x14ac:dyDescent="0.25">
      <c r="B181" s="7"/>
      <c r="C181" s="210" t="s">
        <v>300</v>
      </c>
      <c r="D181" s="210" t="s">
        <v>160</v>
      </c>
      <c r="E181" s="209" t="s">
        <v>299</v>
      </c>
      <c r="F181" s="204" t="s">
        <v>298</v>
      </c>
      <c r="G181" s="208" t="s">
        <v>164</v>
      </c>
      <c r="H181" s="207">
        <v>10.664</v>
      </c>
      <c r="I181" s="206"/>
      <c r="J181" s="205">
        <f>ROUND(I181*H181,2)</f>
        <v>0</v>
      </c>
      <c r="K181" s="204" t="s">
        <v>35</v>
      </c>
      <c r="L181" s="155"/>
      <c r="M181" s="203" t="s">
        <v>35</v>
      </c>
      <c r="N181" s="202" t="s">
        <v>58</v>
      </c>
      <c r="P181" s="200">
        <f>O181*H181</f>
        <v>0</v>
      </c>
      <c r="Q181" s="200">
        <v>0</v>
      </c>
      <c r="R181" s="200">
        <f>Q181*H181</f>
        <v>0</v>
      </c>
      <c r="S181" s="200">
        <v>0</v>
      </c>
      <c r="T181" s="199">
        <f>S181*H181</f>
        <v>0</v>
      </c>
      <c r="AR181" s="185" t="s">
        <v>293</v>
      </c>
      <c r="AT181" s="185" t="s">
        <v>160</v>
      </c>
      <c r="AU181" s="185" t="s">
        <v>266</v>
      </c>
      <c r="AY181" s="40" t="s">
        <v>265</v>
      </c>
      <c r="BE181" s="134">
        <f>IF(N181="základní",J181,0)</f>
        <v>0</v>
      </c>
      <c r="BF181" s="134">
        <f>IF(N181="snížená",J181,0)</f>
        <v>0</v>
      </c>
      <c r="BG181" s="134">
        <f>IF(N181="zákl. přenesená",J181,0)</f>
        <v>0</v>
      </c>
      <c r="BH181" s="134">
        <f>IF(N181="sníž. přenesená",J181,0)</f>
        <v>0</v>
      </c>
      <c r="BI181" s="134">
        <f>IF(N181="nulová",J181,0)</f>
        <v>0</v>
      </c>
      <c r="BJ181" s="40" t="s">
        <v>264</v>
      </c>
      <c r="BK181" s="134">
        <f>ROUND(I181*H181,2)</f>
        <v>0</v>
      </c>
      <c r="BL181" s="40" t="s">
        <v>292</v>
      </c>
      <c r="BM181" s="185" t="s">
        <v>297</v>
      </c>
    </row>
    <row r="182" spans="2:65" s="2" customFormat="1" ht="16.5" customHeight="1" x14ac:dyDescent="0.25">
      <c r="B182" s="7"/>
      <c r="C182" s="210" t="s">
        <v>296</v>
      </c>
      <c r="D182" s="210" t="s">
        <v>160</v>
      </c>
      <c r="E182" s="209" t="s">
        <v>295</v>
      </c>
      <c r="F182" s="204" t="s">
        <v>294</v>
      </c>
      <c r="G182" s="208" t="s">
        <v>160</v>
      </c>
      <c r="H182" s="207">
        <v>43</v>
      </c>
      <c r="I182" s="206"/>
      <c r="J182" s="205">
        <f>ROUND(I182*H182,2)</f>
        <v>0</v>
      </c>
      <c r="K182" s="204" t="s">
        <v>35</v>
      </c>
      <c r="L182" s="155"/>
      <c r="M182" s="203" t="s">
        <v>35</v>
      </c>
      <c r="N182" s="202" t="s">
        <v>58</v>
      </c>
      <c r="P182" s="200">
        <f>O182*H182</f>
        <v>0</v>
      </c>
      <c r="Q182" s="200">
        <v>0</v>
      </c>
      <c r="R182" s="200">
        <f>Q182*H182</f>
        <v>0</v>
      </c>
      <c r="S182" s="200">
        <v>0</v>
      </c>
      <c r="T182" s="199">
        <f>S182*H182</f>
        <v>0</v>
      </c>
      <c r="AR182" s="185" t="s">
        <v>293</v>
      </c>
      <c r="AT182" s="185" t="s">
        <v>160</v>
      </c>
      <c r="AU182" s="185" t="s">
        <v>266</v>
      </c>
      <c r="AY182" s="40" t="s">
        <v>265</v>
      </c>
      <c r="BE182" s="134">
        <f>IF(N182="základní",J182,0)</f>
        <v>0</v>
      </c>
      <c r="BF182" s="134">
        <f>IF(N182="snížená",J182,0)</f>
        <v>0</v>
      </c>
      <c r="BG182" s="134">
        <f>IF(N182="zákl. přenesená",J182,0)</f>
        <v>0</v>
      </c>
      <c r="BH182" s="134">
        <f>IF(N182="sníž. přenesená",J182,0)</f>
        <v>0</v>
      </c>
      <c r="BI182" s="134">
        <f>IF(N182="nulová",J182,0)</f>
        <v>0</v>
      </c>
      <c r="BJ182" s="40" t="s">
        <v>264</v>
      </c>
      <c r="BK182" s="134">
        <f>ROUND(I182*H182,2)</f>
        <v>0</v>
      </c>
      <c r="BL182" s="40" t="s">
        <v>292</v>
      </c>
      <c r="BM182" s="185" t="s">
        <v>291</v>
      </c>
    </row>
    <row r="183" spans="2:65" s="66" customFormat="1" ht="25.9" customHeight="1" x14ac:dyDescent="0.2">
      <c r="B183" s="151"/>
      <c r="D183" s="69" t="s">
        <v>110</v>
      </c>
      <c r="E183" s="72" t="s">
        <v>290</v>
      </c>
      <c r="F183" s="72" t="s">
        <v>289</v>
      </c>
      <c r="I183" s="198"/>
      <c r="J183" s="157">
        <f>BK183</f>
        <v>0</v>
      </c>
      <c r="L183" s="151"/>
      <c r="M183" s="150"/>
      <c r="P183" s="149">
        <f>P184+P186+P188</f>
        <v>0</v>
      </c>
      <c r="R183" s="149">
        <f>R184+R186+R188</f>
        <v>0</v>
      </c>
      <c r="T183" s="148">
        <f>T184+T186+T188</f>
        <v>0</v>
      </c>
      <c r="AR183" s="69" t="s">
        <v>272</v>
      </c>
      <c r="AT183" s="147" t="s">
        <v>110</v>
      </c>
      <c r="AU183" s="147" t="s">
        <v>288</v>
      </c>
      <c r="AY183" s="69" t="s">
        <v>265</v>
      </c>
      <c r="BK183" s="146">
        <f>BK184+BK186+BK188</f>
        <v>0</v>
      </c>
    </row>
    <row r="184" spans="2:65" s="66" customFormat="1" ht="22.9" customHeight="1" x14ac:dyDescent="0.2">
      <c r="B184" s="151"/>
      <c r="D184" s="69" t="s">
        <v>110</v>
      </c>
      <c r="E184" s="68" t="s">
        <v>287</v>
      </c>
      <c r="F184" s="68" t="s">
        <v>286</v>
      </c>
      <c r="I184" s="198"/>
      <c r="J184" s="152">
        <f>BK184</f>
        <v>0</v>
      </c>
      <c r="L184" s="151"/>
      <c r="M184" s="150"/>
      <c r="P184" s="149">
        <f>P185</f>
        <v>0</v>
      </c>
      <c r="R184" s="149">
        <f>R185</f>
        <v>0</v>
      </c>
      <c r="T184" s="148">
        <f>T185</f>
        <v>0</v>
      </c>
      <c r="AR184" s="69" t="s">
        <v>272</v>
      </c>
      <c r="AT184" s="147" t="s">
        <v>110</v>
      </c>
      <c r="AU184" s="147" t="s">
        <v>264</v>
      </c>
      <c r="AY184" s="69" t="s">
        <v>265</v>
      </c>
      <c r="BK184" s="146">
        <f>BK185</f>
        <v>0</v>
      </c>
    </row>
    <row r="185" spans="2:65" s="2" customFormat="1" ht="36" customHeight="1" x14ac:dyDescent="0.25">
      <c r="B185" s="7"/>
      <c r="C185" s="197" t="s">
        <v>285</v>
      </c>
      <c r="D185" s="197" t="s">
        <v>78</v>
      </c>
      <c r="E185" s="196" t="s">
        <v>284</v>
      </c>
      <c r="F185" s="191" t="s">
        <v>283</v>
      </c>
      <c r="G185" s="195" t="s">
        <v>268</v>
      </c>
      <c r="H185" s="194">
        <v>10</v>
      </c>
      <c r="I185" s="193"/>
      <c r="J185" s="192">
        <f>ROUND(I185*H185,2)</f>
        <v>0</v>
      </c>
      <c r="K185" s="191" t="s">
        <v>282</v>
      </c>
      <c r="L185" s="7"/>
      <c r="M185" s="201" t="s">
        <v>35</v>
      </c>
      <c r="N185" s="171" t="s">
        <v>58</v>
      </c>
      <c r="P185" s="200">
        <f>O185*H185</f>
        <v>0</v>
      </c>
      <c r="Q185" s="200">
        <v>0</v>
      </c>
      <c r="R185" s="200">
        <f>Q185*H185</f>
        <v>0</v>
      </c>
      <c r="S185" s="200">
        <v>0</v>
      </c>
      <c r="T185" s="199">
        <f>S185*H185</f>
        <v>0</v>
      </c>
      <c r="AR185" s="185" t="s">
        <v>263</v>
      </c>
      <c r="AT185" s="185" t="s">
        <v>78</v>
      </c>
      <c r="AU185" s="185" t="s">
        <v>266</v>
      </c>
      <c r="AY185" s="40" t="s">
        <v>265</v>
      </c>
      <c r="BE185" s="134">
        <f>IF(N185="základní",J185,0)</f>
        <v>0</v>
      </c>
      <c r="BF185" s="134">
        <f>IF(N185="snížená",J185,0)</f>
        <v>0</v>
      </c>
      <c r="BG185" s="134">
        <f>IF(N185="zákl. přenesená",J185,0)</f>
        <v>0</v>
      </c>
      <c r="BH185" s="134">
        <f>IF(N185="sníž. přenesená",J185,0)</f>
        <v>0</v>
      </c>
      <c r="BI185" s="134">
        <f>IF(N185="nulová",J185,0)</f>
        <v>0</v>
      </c>
      <c r="BJ185" s="40" t="s">
        <v>264</v>
      </c>
      <c r="BK185" s="134">
        <f>ROUND(I185*H185,2)</f>
        <v>0</v>
      </c>
      <c r="BL185" s="40" t="s">
        <v>263</v>
      </c>
      <c r="BM185" s="185" t="s">
        <v>281</v>
      </c>
    </row>
    <row r="186" spans="2:65" s="66" customFormat="1" ht="22.9" customHeight="1" x14ac:dyDescent="0.2">
      <c r="B186" s="151"/>
      <c r="D186" s="69" t="s">
        <v>110</v>
      </c>
      <c r="E186" s="68" t="s">
        <v>280</v>
      </c>
      <c r="F186" s="68" t="s">
        <v>279</v>
      </c>
      <c r="I186" s="198"/>
      <c r="J186" s="152">
        <f>BK186</f>
        <v>0</v>
      </c>
      <c r="L186" s="151"/>
      <c r="M186" s="150"/>
      <c r="P186" s="149">
        <f>P187</f>
        <v>0</v>
      </c>
      <c r="R186" s="149">
        <f>R187</f>
        <v>0</v>
      </c>
      <c r="T186" s="148">
        <f>T187</f>
        <v>0</v>
      </c>
      <c r="AR186" s="69" t="s">
        <v>272</v>
      </c>
      <c r="AT186" s="147" t="s">
        <v>110</v>
      </c>
      <c r="AU186" s="147" t="s">
        <v>264</v>
      </c>
      <c r="AY186" s="69" t="s">
        <v>265</v>
      </c>
      <c r="BK186" s="146">
        <f>BK187</f>
        <v>0</v>
      </c>
    </row>
    <row r="187" spans="2:65" s="2" customFormat="1" ht="24" customHeight="1" x14ac:dyDescent="0.25">
      <c r="B187" s="7"/>
      <c r="C187" s="197" t="s">
        <v>278</v>
      </c>
      <c r="D187" s="197" t="s">
        <v>78</v>
      </c>
      <c r="E187" s="196" t="s">
        <v>277</v>
      </c>
      <c r="F187" s="191" t="s">
        <v>276</v>
      </c>
      <c r="G187" s="195" t="s">
        <v>268</v>
      </c>
      <c r="H187" s="194">
        <v>15</v>
      </c>
      <c r="I187" s="193"/>
      <c r="J187" s="192">
        <f>ROUND(I187*H187,2)</f>
        <v>0</v>
      </c>
      <c r="K187" s="191" t="s">
        <v>267</v>
      </c>
      <c r="L187" s="7"/>
      <c r="M187" s="201" t="s">
        <v>35</v>
      </c>
      <c r="N187" s="171" t="s">
        <v>58</v>
      </c>
      <c r="P187" s="200">
        <f>O187*H187</f>
        <v>0</v>
      </c>
      <c r="Q187" s="200">
        <v>0</v>
      </c>
      <c r="R187" s="200">
        <f>Q187*H187</f>
        <v>0</v>
      </c>
      <c r="S187" s="200">
        <v>0</v>
      </c>
      <c r="T187" s="199">
        <f>S187*H187</f>
        <v>0</v>
      </c>
      <c r="AR187" s="185" t="s">
        <v>263</v>
      </c>
      <c r="AT187" s="185" t="s">
        <v>78</v>
      </c>
      <c r="AU187" s="185" t="s">
        <v>266</v>
      </c>
      <c r="AY187" s="40" t="s">
        <v>265</v>
      </c>
      <c r="BE187" s="134">
        <f>IF(N187="základní",J187,0)</f>
        <v>0</v>
      </c>
      <c r="BF187" s="134">
        <f>IF(N187="snížená",J187,0)</f>
        <v>0</v>
      </c>
      <c r="BG187" s="134">
        <f>IF(N187="zákl. přenesená",J187,0)</f>
        <v>0</v>
      </c>
      <c r="BH187" s="134">
        <f>IF(N187="sníž. přenesená",J187,0)</f>
        <v>0</v>
      </c>
      <c r="BI187" s="134">
        <f>IF(N187="nulová",J187,0)</f>
        <v>0</v>
      </c>
      <c r="BJ187" s="40" t="s">
        <v>264</v>
      </c>
      <c r="BK187" s="134">
        <f>ROUND(I187*H187,2)</f>
        <v>0</v>
      </c>
      <c r="BL187" s="40" t="s">
        <v>263</v>
      </c>
      <c r="BM187" s="185" t="s">
        <v>275</v>
      </c>
    </row>
    <row r="188" spans="2:65" s="66" customFormat="1" ht="22.9" customHeight="1" x14ac:dyDescent="0.2">
      <c r="B188" s="151"/>
      <c r="D188" s="69" t="s">
        <v>110</v>
      </c>
      <c r="E188" s="68" t="s">
        <v>274</v>
      </c>
      <c r="F188" s="68" t="s">
        <v>273</v>
      </c>
      <c r="I188" s="198"/>
      <c r="J188" s="152">
        <f>BK188</f>
        <v>0</v>
      </c>
      <c r="L188" s="151"/>
      <c r="M188" s="150"/>
      <c r="P188" s="149">
        <f>P189</f>
        <v>0</v>
      </c>
      <c r="R188" s="149">
        <f>R189</f>
        <v>0</v>
      </c>
      <c r="T188" s="148">
        <f>T189</f>
        <v>0</v>
      </c>
      <c r="AR188" s="69" t="s">
        <v>272</v>
      </c>
      <c r="AT188" s="147" t="s">
        <v>110</v>
      </c>
      <c r="AU188" s="147" t="s">
        <v>264</v>
      </c>
      <c r="AY188" s="69" t="s">
        <v>265</v>
      </c>
      <c r="BK188" s="146">
        <f>BK189</f>
        <v>0</v>
      </c>
    </row>
    <row r="189" spans="2:65" s="2" customFormat="1" ht="24" customHeight="1" x14ac:dyDescent="0.25">
      <c r="B189" s="7"/>
      <c r="C189" s="197" t="s">
        <v>271</v>
      </c>
      <c r="D189" s="197" t="s">
        <v>78</v>
      </c>
      <c r="E189" s="196" t="s">
        <v>270</v>
      </c>
      <c r="F189" s="191" t="s">
        <v>269</v>
      </c>
      <c r="G189" s="195" t="s">
        <v>268</v>
      </c>
      <c r="H189" s="194">
        <v>15</v>
      </c>
      <c r="I189" s="193"/>
      <c r="J189" s="192">
        <f>ROUND(I189*H189,2)</f>
        <v>0</v>
      </c>
      <c r="K189" s="191" t="s">
        <v>267</v>
      </c>
      <c r="L189" s="7"/>
      <c r="M189" s="190" t="s">
        <v>35</v>
      </c>
      <c r="N189" s="189" t="s">
        <v>58</v>
      </c>
      <c r="O189" s="188"/>
      <c r="P189" s="187">
        <f>O189*H189</f>
        <v>0</v>
      </c>
      <c r="Q189" s="187">
        <v>0</v>
      </c>
      <c r="R189" s="187">
        <f>Q189*H189</f>
        <v>0</v>
      </c>
      <c r="S189" s="187">
        <v>0</v>
      </c>
      <c r="T189" s="186">
        <f>S189*H189</f>
        <v>0</v>
      </c>
      <c r="AR189" s="185" t="s">
        <v>263</v>
      </c>
      <c r="AT189" s="185" t="s">
        <v>78</v>
      </c>
      <c r="AU189" s="185" t="s">
        <v>266</v>
      </c>
      <c r="AY189" s="40" t="s">
        <v>265</v>
      </c>
      <c r="BE189" s="134">
        <f>IF(N189="základní",J189,0)</f>
        <v>0</v>
      </c>
      <c r="BF189" s="134">
        <f>IF(N189="snížená",J189,0)</f>
        <v>0</v>
      </c>
      <c r="BG189" s="134">
        <f>IF(N189="zákl. přenesená",J189,0)</f>
        <v>0</v>
      </c>
      <c r="BH189" s="134">
        <f>IF(N189="sníž. přenesená",J189,0)</f>
        <v>0</v>
      </c>
      <c r="BI189" s="134">
        <f>IF(N189="nulová",J189,0)</f>
        <v>0</v>
      </c>
      <c r="BJ189" s="40" t="s">
        <v>264</v>
      </c>
      <c r="BK189" s="134">
        <f>ROUND(I189*H189,2)</f>
        <v>0</v>
      </c>
      <c r="BL189" s="40" t="s">
        <v>263</v>
      </c>
      <c r="BM189" s="185" t="s">
        <v>262</v>
      </c>
    </row>
    <row r="190" spans="2:65" s="2" customFormat="1" ht="6.95" customHeight="1" x14ac:dyDescent="0.25">
      <c r="B190" s="4"/>
      <c r="C190" s="3"/>
      <c r="D190" s="3"/>
      <c r="E190" s="3"/>
      <c r="F190" s="3"/>
      <c r="G190" s="3"/>
      <c r="H190" s="3"/>
      <c r="I190" s="184"/>
      <c r="J190" s="3"/>
      <c r="K190" s="3"/>
      <c r="L190" s="7"/>
    </row>
  </sheetData>
  <sheetProtection algorithmName="SHA-512" hashValue="bBU77fPw88dHX6IHKjdyhnkav8Vq18GeVFM5Qk/xNJNEYDh/My1UM1rN5J1UAg1o89NUh86L9BUqJvrRd0fb0w==" saltValue="4yQd+5HigVGhncd/4EWzseA8XzpfEg1JtRvZPJYyS4JhIz4i0shHPO9PV+62CIrX3unKBCUOGXrwrxVkbwdrnQ==" spinCount="100000" sheet="1" objects="1" scenarios="1" formatColumns="0" formatRows="0" autoFilter="0"/>
  <autoFilter ref="C131:K189" xr:uid="{00000000-0009-0000-0000-000001000000}"/>
  <mergeCells count="9">
    <mergeCell ref="E87:H87"/>
    <mergeCell ref="E122:H122"/>
    <mergeCell ref="E124:H12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6B716-58AE-4576-842E-2B2CC11A0513}">
  <sheetPr>
    <pageSetUpPr fitToPage="1"/>
  </sheetPr>
  <dimension ref="B2:BM294"/>
  <sheetViews>
    <sheetView showGridLines="0" workbookViewId="0">
      <selection activeCell="K30" sqref="K30:O30"/>
    </sheetView>
  </sheetViews>
  <sheetFormatPr defaultRowHeight="11.25" x14ac:dyDescent="0.2"/>
  <cols>
    <col min="1" max="1" width="7.140625" style="1" customWidth="1"/>
    <col min="2" max="2" width="1.42578125" style="1" customWidth="1"/>
    <col min="3" max="3" width="3.5703125" style="1" customWidth="1"/>
    <col min="4" max="4" width="3.7109375" style="1" customWidth="1"/>
    <col min="5" max="5" width="14.7109375" style="1" customWidth="1"/>
    <col min="6" max="6" width="43.5703125" style="1" customWidth="1"/>
    <col min="7" max="7" width="6" style="1" customWidth="1"/>
    <col min="8" max="8" width="9.85546875" style="1" customWidth="1"/>
    <col min="9" max="9" width="17.28515625" style="183" customWidth="1"/>
    <col min="10" max="10" width="17.28515625" style="1" customWidth="1"/>
    <col min="11" max="11" width="17.28515625" style="1" hidden="1" customWidth="1"/>
    <col min="12" max="12" width="8" style="1" customWidth="1"/>
    <col min="13" max="13" width="9.28515625" style="1" hidden="1" customWidth="1"/>
    <col min="14" max="14" width="9.140625" style="1"/>
    <col min="15" max="20" width="12.140625" style="1" hidden="1" customWidth="1"/>
    <col min="21" max="21" width="14" style="1" hidden="1" customWidth="1"/>
    <col min="22" max="22" width="10.5703125" style="1" customWidth="1"/>
    <col min="23" max="23" width="14" style="1" customWidth="1"/>
    <col min="24" max="24" width="10.5703125" style="1" customWidth="1"/>
    <col min="25" max="25" width="12.85546875" style="1" customWidth="1"/>
    <col min="26" max="26" width="9.42578125" style="1" customWidth="1"/>
    <col min="27" max="27" width="12.85546875" style="1" customWidth="1"/>
    <col min="28" max="28" width="14" style="1" customWidth="1"/>
    <col min="29" max="29" width="9.42578125" style="1" customWidth="1"/>
    <col min="30" max="30" width="12.85546875" style="1" customWidth="1"/>
    <col min="31" max="31" width="14" style="1" customWidth="1"/>
    <col min="32" max="16384" width="9.140625" style="1"/>
  </cols>
  <sheetData>
    <row r="2" spans="2:46" ht="36.950000000000003" customHeight="1" x14ac:dyDescent="0.2">
      <c r="L2" s="254"/>
      <c r="M2" s="254"/>
      <c r="N2" s="254"/>
      <c r="O2" s="254"/>
      <c r="P2" s="254"/>
      <c r="Q2" s="254"/>
      <c r="R2" s="254"/>
      <c r="S2" s="254"/>
      <c r="T2" s="254"/>
      <c r="U2" s="254"/>
      <c r="V2" s="254"/>
      <c r="AT2" s="40" t="s">
        <v>812</v>
      </c>
    </row>
    <row r="3" spans="2:46" ht="6.95" customHeight="1" x14ac:dyDescent="0.2">
      <c r="B3" s="45"/>
      <c r="C3" s="44"/>
      <c r="D3" s="44"/>
      <c r="E3" s="44"/>
      <c r="F3" s="44"/>
      <c r="G3" s="44"/>
      <c r="H3" s="44"/>
      <c r="I3" s="241"/>
      <c r="J3" s="44"/>
      <c r="K3" s="44"/>
      <c r="L3" s="38"/>
      <c r="AT3" s="40" t="s">
        <v>266</v>
      </c>
    </row>
    <row r="4" spans="2:46" ht="24.95" customHeight="1" x14ac:dyDescent="0.2">
      <c r="B4" s="38"/>
      <c r="D4" s="26" t="s">
        <v>147</v>
      </c>
      <c r="L4" s="38"/>
      <c r="M4" s="240" t="s">
        <v>480</v>
      </c>
      <c r="AT4" s="40" t="s">
        <v>479</v>
      </c>
    </row>
    <row r="5" spans="2:46" ht="6.95" customHeight="1" x14ac:dyDescent="0.2">
      <c r="B5" s="38"/>
      <c r="L5" s="38"/>
    </row>
    <row r="6" spans="2:46" ht="12" customHeight="1" x14ac:dyDescent="0.2">
      <c r="B6" s="38"/>
      <c r="D6" s="219" t="s">
        <v>48</v>
      </c>
      <c r="L6" s="38"/>
    </row>
    <row r="7" spans="2:46" ht="16.5" customHeight="1" x14ac:dyDescent="0.2">
      <c r="B7" s="38"/>
      <c r="E7" s="287" t="e">
        <f>#REF!</f>
        <v>#REF!</v>
      </c>
      <c r="F7" s="288"/>
      <c r="G7" s="288"/>
      <c r="H7" s="288"/>
      <c r="L7" s="38"/>
    </row>
    <row r="8" spans="2:46" s="2" customFormat="1" ht="12" customHeight="1" x14ac:dyDescent="0.25">
      <c r="B8" s="7"/>
      <c r="D8" s="219" t="s">
        <v>137</v>
      </c>
      <c r="I8" s="213"/>
      <c r="L8" s="7"/>
    </row>
    <row r="9" spans="2:46" s="2" customFormat="1" ht="36.950000000000003" customHeight="1" x14ac:dyDescent="0.25">
      <c r="B9" s="7"/>
      <c r="E9" s="278" t="s">
        <v>811</v>
      </c>
      <c r="F9" s="271"/>
      <c r="G9" s="271"/>
      <c r="H9" s="271"/>
      <c r="I9" s="213"/>
      <c r="L9" s="7"/>
    </row>
    <row r="10" spans="2:46" s="2" customFormat="1" x14ac:dyDescent="0.25">
      <c r="B10" s="7"/>
      <c r="I10" s="213"/>
      <c r="L10" s="7"/>
    </row>
    <row r="11" spans="2:46" s="2" customFormat="1" ht="12" customHeight="1" x14ac:dyDescent="0.25">
      <c r="B11" s="7"/>
      <c r="D11" s="219" t="s">
        <v>71</v>
      </c>
      <c r="F11" s="117" t="s">
        <v>35</v>
      </c>
      <c r="I11" s="218" t="s">
        <v>70</v>
      </c>
      <c r="J11" s="117" t="s">
        <v>35</v>
      </c>
      <c r="L11" s="7"/>
    </row>
    <row r="12" spans="2:46" s="2" customFormat="1" ht="12" customHeight="1" x14ac:dyDescent="0.25">
      <c r="B12" s="7"/>
      <c r="D12" s="219" t="s">
        <v>47</v>
      </c>
      <c r="F12" s="117" t="s">
        <v>68</v>
      </c>
      <c r="I12" s="218" t="s">
        <v>46</v>
      </c>
      <c r="J12" s="220" t="e">
        <f>#REF!</f>
        <v>#REF!</v>
      </c>
      <c r="L12" s="7"/>
    </row>
    <row r="13" spans="2:46" s="2" customFormat="1" ht="10.9" customHeight="1" x14ac:dyDescent="0.25">
      <c r="B13" s="7"/>
      <c r="I13" s="213"/>
      <c r="L13" s="7"/>
    </row>
    <row r="14" spans="2:46" s="2" customFormat="1" ht="12" customHeight="1" x14ac:dyDescent="0.25">
      <c r="B14" s="7"/>
      <c r="D14" s="219" t="s">
        <v>45</v>
      </c>
      <c r="I14" s="218" t="s">
        <v>69</v>
      </c>
      <c r="J14" s="117" t="e">
        <f>IF(#REF!="","",#REF!)</f>
        <v>#REF!</v>
      </c>
      <c r="L14" s="7"/>
    </row>
    <row r="15" spans="2:46" s="2" customFormat="1" ht="18" customHeight="1" x14ac:dyDescent="0.25">
      <c r="B15" s="7"/>
      <c r="E15" s="117" t="e">
        <f>IF(#REF!="","",#REF!)</f>
        <v>#REF!</v>
      </c>
      <c r="I15" s="218" t="s">
        <v>67</v>
      </c>
      <c r="J15" s="117" t="e">
        <f>IF(#REF!="","",#REF!)</f>
        <v>#REF!</v>
      </c>
      <c r="L15" s="7"/>
    </row>
    <row r="16" spans="2:46" s="2" customFormat="1" ht="6.95" customHeight="1" x14ac:dyDescent="0.25">
      <c r="B16" s="7"/>
      <c r="I16" s="213"/>
      <c r="L16" s="7"/>
    </row>
    <row r="17" spans="2:12" s="2" customFormat="1" ht="12" customHeight="1" x14ac:dyDescent="0.25">
      <c r="B17" s="7"/>
      <c r="D17" s="219" t="s">
        <v>43</v>
      </c>
      <c r="I17" s="218" t="s">
        <v>69</v>
      </c>
      <c r="J17" s="239" t="e">
        <f>#REF!</f>
        <v>#REF!</v>
      </c>
      <c r="L17" s="7"/>
    </row>
    <row r="18" spans="2:12" s="2" customFormat="1" ht="18" customHeight="1" x14ac:dyDescent="0.25">
      <c r="B18" s="7"/>
      <c r="E18" s="289" t="e">
        <f>#REF!</f>
        <v>#REF!</v>
      </c>
      <c r="F18" s="290"/>
      <c r="G18" s="290"/>
      <c r="H18" s="290"/>
      <c r="I18" s="218" t="s">
        <v>67</v>
      </c>
      <c r="J18" s="239" t="e">
        <f>#REF!</f>
        <v>#REF!</v>
      </c>
      <c r="L18" s="7"/>
    </row>
    <row r="19" spans="2:12" s="2" customFormat="1" ht="6.95" customHeight="1" x14ac:dyDescent="0.25">
      <c r="B19" s="7"/>
      <c r="I19" s="213"/>
      <c r="L19" s="7"/>
    </row>
    <row r="20" spans="2:12" s="2" customFormat="1" ht="12" customHeight="1" x14ac:dyDescent="0.25">
      <c r="B20" s="7"/>
      <c r="D20" s="219" t="s">
        <v>44</v>
      </c>
      <c r="I20" s="218" t="s">
        <v>69</v>
      </c>
      <c r="J20" s="117" t="e">
        <f>IF(#REF!="","",#REF!)</f>
        <v>#REF!</v>
      </c>
      <c r="L20" s="7"/>
    </row>
    <row r="21" spans="2:12" s="2" customFormat="1" ht="18" customHeight="1" x14ac:dyDescent="0.25">
      <c r="B21" s="7"/>
      <c r="E21" s="117" t="e">
        <f>IF(#REF!="","",#REF!)</f>
        <v>#REF!</v>
      </c>
      <c r="I21" s="218" t="s">
        <v>67</v>
      </c>
      <c r="J21" s="117" t="e">
        <f>IF(#REF!="","",#REF!)</f>
        <v>#REF!</v>
      </c>
      <c r="L21" s="7"/>
    </row>
    <row r="22" spans="2:12" s="2" customFormat="1" ht="6.95" customHeight="1" x14ac:dyDescent="0.25">
      <c r="B22" s="7"/>
      <c r="I22" s="213"/>
      <c r="L22" s="7"/>
    </row>
    <row r="23" spans="2:12" s="2" customFormat="1" ht="12" customHeight="1" x14ac:dyDescent="0.25">
      <c r="B23" s="7"/>
      <c r="D23" s="219" t="s">
        <v>42</v>
      </c>
      <c r="I23" s="218" t="s">
        <v>69</v>
      </c>
      <c r="J23" s="117" t="e">
        <f>IF(#REF!="","",#REF!)</f>
        <v>#REF!</v>
      </c>
      <c r="L23" s="7"/>
    </row>
    <row r="24" spans="2:12" s="2" customFormat="1" ht="18" customHeight="1" x14ac:dyDescent="0.25">
      <c r="B24" s="7"/>
      <c r="E24" s="117" t="e">
        <f>IF(#REF!="","",#REF!)</f>
        <v>#REF!</v>
      </c>
      <c r="I24" s="218" t="s">
        <v>67</v>
      </c>
      <c r="J24" s="117" t="e">
        <f>IF(#REF!="","",#REF!)</f>
        <v>#REF!</v>
      </c>
      <c r="L24" s="7"/>
    </row>
    <row r="25" spans="2:12" s="2" customFormat="1" ht="6.95" customHeight="1" x14ac:dyDescent="0.25">
      <c r="B25" s="7"/>
      <c r="I25" s="213"/>
      <c r="L25" s="7"/>
    </row>
    <row r="26" spans="2:12" s="2" customFormat="1" ht="12" customHeight="1" x14ac:dyDescent="0.25">
      <c r="B26" s="7"/>
      <c r="D26" s="219" t="s">
        <v>66</v>
      </c>
      <c r="I26" s="213"/>
      <c r="L26" s="7"/>
    </row>
    <row r="27" spans="2:12" s="118" customFormat="1" ht="16.5" customHeight="1" x14ac:dyDescent="0.25">
      <c r="B27" s="181"/>
      <c r="E27" s="291" t="s">
        <v>35</v>
      </c>
      <c r="F27" s="291"/>
      <c r="G27" s="291"/>
      <c r="H27" s="291"/>
      <c r="I27" s="238"/>
      <c r="L27" s="181"/>
    </row>
    <row r="28" spans="2:12" s="2" customFormat="1" ht="6.95" customHeight="1" x14ac:dyDescent="0.25">
      <c r="B28" s="7"/>
      <c r="I28" s="213"/>
      <c r="L28" s="7"/>
    </row>
    <row r="29" spans="2:12" s="2" customFormat="1" ht="6.95" customHeight="1" x14ac:dyDescent="0.25">
      <c r="B29" s="7"/>
      <c r="D29" s="113"/>
      <c r="E29" s="113"/>
      <c r="F29" s="113"/>
      <c r="G29" s="113"/>
      <c r="H29" s="113"/>
      <c r="I29" s="237"/>
      <c r="J29" s="113"/>
      <c r="K29" s="113"/>
      <c r="L29" s="7"/>
    </row>
    <row r="30" spans="2:12" s="2" customFormat="1" ht="25.35" customHeight="1" x14ac:dyDescent="0.25">
      <c r="B30" s="7"/>
      <c r="D30" s="115" t="s">
        <v>63</v>
      </c>
      <c r="I30" s="213"/>
      <c r="J30" s="177">
        <f>ROUND(J153, 2)</f>
        <v>0</v>
      </c>
      <c r="L30" s="7"/>
    </row>
    <row r="31" spans="2:12" s="2" customFormat="1" ht="6.95" customHeight="1" x14ac:dyDescent="0.25">
      <c r="B31" s="7"/>
      <c r="D31" s="113"/>
      <c r="E31" s="113"/>
      <c r="F31" s="113"/>
      <c r="G31" s="113"/>
      <c r="H31" s="113"/>
      <c r="I31" s="237"/>
      <c r="J31" s="113"/>
      <c r="K31" s="113"/>
      <c r="L31" s="7"/>
    </row>
    <row r="32" spans="2:12" s="2" customFormat="1" ht="14.45" customHeight="1" x14ac:dyDescent="0.25">
      <c r="B32" s="7"/>
      <c r="F32" s="235" t="s">
        <v>61</v>
      </c>
      <c r="I32" s="236" t="s">
        <v>62</v>
      </c>
      <c r="J32" s="235" t="s">
        <v>60</v>
      </c>
      <c r="L32" s="7"/>
    </row>
    <row r="33" spans="2:12" s="2" customFormat="1" ht="14.45" customHeight="1" x14ac:dyDescent="0.25">
      <c r="B33" s="7"/>
      <c r="D33" s="21" t="s">
        <v>59</v>
      </c>
      <c r="E33" s="219" t="s">
        <v>58</v>
      </c>
      <c r="F33" s="233">
        <f>ROUND((SUM(BE153:BE293)),  2)</f>
        <v>0</v>
      </c>
      <c r="I33" s="234">
        <v>0.21</v>
      </c>
      <c r="J33" s="233">
        <f>ROUND(((SUM(BE153:BE293))*I33),  2)</f>
        <v>0</v>
      </c>
      <c r="L33" s="7"/>
    </row>
    <row r="34" spans="2:12" s="2" customFormat="1" ht="14.45" customHeight="1" x14ac:dyDescent="0.25">
      <c r="B34" s="7"/>
      <c r="E34" s="219" t="s">
        <v>57</v>
      </c>
      <c r="F34" s="233">
        <f>ROUND((SUM(BF153:BF293)),  2)</f>
        <v>0</v>
      </c>
      <c r="I34" s="234">
        <v>0.15</v>
      </c>
      <c r="J34" s="233">
        <f>ROUND(((SUM(BF153:BF293))*I34),  2)</f>
        <v>0</v>
      </c>
      <c r="L34" s="7"/>
    </row>
    <row r="35" spans="2:12" s="2" customFormat="1" ht="14.45" hidden="1" customHeight="1" x14ac:dyDescent="0.25">
      <c r="B35" s="7"/>
      <c r="E35" s="219" t="s">
        <v>56</v>
      </c>
      <c r="F35" s="233">
        <f>ROUND((SUM(BG153:BG293)),  2)</f>
        <v>0</v>
      </c>
      <c r="I35" s="234">
        <v>0.21</v>
      </c>
      <c r="J35" s="233">
        <f>0</f>
        <v>0</v>
      </c>
      <c r="L35" s="7"/>
    </row>
    <row r="36" spans="2:12" s="2" customFormat="1" ht="14.45" hidden="1" customHeight="1" x14ac:dyDescent="0.25">
      <c r="B36" s="7"/>
      <c r="E36" s="219" t="s">
        <v>55</v>
      </c>
      <c r="F36" s="233">
        <f>ROUND((SUM(BH153:BH293)),  2)</f>
        <v>0</v>
      </c>
      <c r="I36" s="234">
        <v>0.15</v>
      </c>
      <c r="J36" s="233">
        <f>0</f>
        <v>0</v>
      </c>
      <c r="L36" s="7"/>
    </row>
    <row r="37" spans="2:12" s="2" customFormat="1" ht="14.45" hidden="1" customHeight="1" x14ac:dyDescent="0.25">
      <c r="B37" s="7"/>
      <c r="E37" s="219" t="s">
        <v>54</v>
      </c>
      <c r="F37" s="233">
        <f>ROUND((SUM(BI153:BI293)),  2)</f>
        <v>0</v>
      </c>
      <c r="I37" s="234">
        <v>0</v>
      </c>
      <c r="J37" s="233">
        <f>0</f>
        <v>0</v>
      </c>
      <c r="L37" s="7"/>
    </row>
    <row r="38" spans="2:12" s="2" customFormat="1" ht="6.95" customHeight="1" x14ac:dyDescent="0.25">
      <c r="B38" s="7"/>
      <c r="I38" s="213"/>
      <c r="L38" s="7"/>
    </row>
    <row r="39" spans="2:12" s="2" customFormat="1" ht="25.35" customHeight="1" x14ac:dyDescent="0.25">
      <c r="B39" s="7"/>
      <c r="C39" s="5"/>
      <c r="D39" s="107" t="s">
        <v>53</v>
      </c>
      <c r="E39" s="20"/>
      <c r="F39" s="20"/>
      <c r="G39" s="106" t="s">
        <v>52</v>
      </c>
      <c r="H39" s="105" t="s">
        <v>51</v>
      </c>
      <c r="I39" s="232"/>
      <c r="J39" s="179">
        <f>SUM(J30:J37)</f>
        <v>0</v>
      </c>
      <c r="K39" s="103"/>
      <c r="L39" s="7"/>
    </row>
    <row r="40" spans="2:12" s="2" customFormat="1" ht="14.45" customHeight="1" x14ac:dyDescent="0.25">
      <c r="B40" s="7"/>
      <c r="I40" s="213"/>
      <c r="L40" s="7"/>
    </row>
    <row r="41" spans="2:12" ht="14.45" customHeight="1" x14ac:dyDescent="0.2">
      <c r="B41" s="38"/>
      <c r="L41" s="38"/>
    </row>
    <row r="42" spans="2:12" ht="14.45" customHeight="1" x14ac:dyDescent="0.2">
      <c r="B42" s="38"/>
      <c r="L42" s="38"/>
    </row>
    <row r="43" spans="2:12" ht="14.45" customHeight="1" x14ac:dyDescent="0.2">
      <c r="B43" s="38"/>
      <c r="L43" s="38"/>
    </row>
    <row r="44" spans="2:12" ht="14.45" customHeight="1" x14ac:dyDescent="0.2">
      <c r="B44" s="38"/>
      <c r="L44" s="38"/>
    </row>
    <row r="45" spans="2:12" ht="14.45" customHeight="1" x14ac:dyDescent="0.2">
      <c r="B45" s="38"/>
      <c r="L45" s="38"/>
    </row>
    <row r="46" spans="2:12" ht="14.45" customHeight="1" x14ac:dyDescent="0.2">
      <c r="B46" s="38"/>
      <c r="L46" s="38"/>
    </row>
    <row r="47" spans="2:12" ht="14.45" customHeight="1" x14ac:dyDescent="0.2">
      <c r="B47" s="38"/>
      <c r="L47" s="38"/>
    </row>
    <row r="48" spans="2:12" ht="14.45" customHeight="1" x14ac:dyDescent="0.2">
      <c r="B48" s="38"/>
      <c r="L48" s="38"/>
    </row>
    <row r="49" spans="2:12" ht="14.45" customHeight="1" x14ac:dyDescent="0.2">
      <c r="B49" s="38"/>
      <c r="L49" s="38"/>
    </row>
    <row r="50" spans="2:12" s="2" customFormat="1" ht="14.45" customHeight="1" x14ac:dyDescent="0.25">
      <c r="B50" s="7"/>
      <c r="D50" s="231" t="s">
        <v>477</v>
      </c>
      <c r="E50" s="229"/>
      <c r="F50" s="229"/>
      <c r="G50" s="231" t="s">
        <v>476</v>
      </c>
      <c r="H50" s="229"/>
      <c r="I50" s="230"/>
      <c r="J50" s="229"/>
      <c r="K50" s="229"/>
      <c r="L50" s="7"/>
    </row>
    <row r="51" spans="2:12" x14ac:dyDescent="0.2">
      <c r="B51" s="38"/>
      <c r="L51" s="38"/>
    </row>
    <row r="52" spans="2:12" x14ac:dyDescent="0.2">
      <c r="B52" s="38"/>
      <c r="L52" s="38"/>
    </row>
    <row r="53" spans="2:12" x14ac:dyDescent="0.2">
      <c r="B53" s="38"/>
      <c r="L53" s="38"/>
    </row>
    <row r="54" spans="2:12" x14ac:dyDescent="0.2">
      <c r="B54" s="38"/>
      <c r="L54" s="38"/>
    </row>
    <row r="55" spans="2:12" x14ac:dyDescent="0.2">
      <c r="B55" s="38"/>
      <c r="L55" s="38"/>
    </row>
    <row r="56" spans="2:12" x14ac:dyDescent="0.2">
      <c r="B56" s="38"/>
      <c r="L56" s="38"/>
    </row>
    <row r="57" spans="2:12" x14ac:dyDescent="0.2">
      <c r="B57" s="38"/>
      <c r="L57" s="38"/>
    </row>
    <row r="58" spans="2:12" x14ac:dyDescent="0.2">
      <c r="B58" s="38"/>
      <c r="L58" s="38"/>
    </row>
    <row r="59" spans="2:12" x14ac:dyDescent="0.2">
      <c r="B59" s="38"/>
      <c r="L59" s="38"/>
    </row>
    <row r="60" spans="2:12" x14ac:dyDescent="0.2">
      <c r="B60" s="38"/>
      <c r="L60" s="38"/>
    </row>
    <row r="61" spans="2:12" s="2" customFormat="1" ht="12.75" x14ac:dyDescent="0.25">
      <c r="B61" s="7"/>
      <c r="D61" s="227" t="s">
        <v>473</v>
      </c>
      <c r="E61" s="35"/>
      <c r="F61" s="228" t="s">
        <v>472</v>
      </c>
      <c r="G61" s="227" t="s">
        <v>473</v>
      </c>
      <c r="H61" s="35"/>
      <c r="I61" s="226"/>
      <c r="J61" s="225" t="s">
        <v>472</v>
      </c>
      <c r="K61" s="35"/>
      <c r="L61" s="7"/>
    </row>
    <row r="62" spans="2:12" x14ac:dyDescent="0.2">
      <c r="B62" s="38"/>
      <c r="L62" s="38"/>
    </row>
    <row r="63" spans="2:12" x14ac:dyDescent="0.2">
      <c r="B63" s="38"/>
      <c r="L63" s="38"/>
    </row>
    <row r="64" spans="2:12" x14ac:dyDescent="0.2">
      <c r="B64" s="38"/>
      <c r="L64" s="38"/>
    </row>
    <row r="65" spans="2:12" s="2" customFormat="1" ht="12.75" x14ac:dyDescent="0.25">
      <c r="B65" s="7"/>
      <c r="D65" s="231" t="s">
        <v>475</v>
      </c>
      <c r="E65" s="229"/>
      <c r="F65" s="229"/>
      <c r="G65" s="231" t="s">
        <v>474</v>
      </c>
      <c r="H65" s="229"/>
      <c r="I65" s="230"/>
      <c r="J65" s="229"/>
      <c r="K65" s="229"/>
      <c r="L65" s="7"/>
    </row>
    <row r="66" spans="2:12" x14ac:dyDescent="0.2">
      <c r="B66" s="38"/>
      <c r="L66" s="38"/>
    </row>
    <row r="67" spans="2:12" x14ac:dyDescent="0.2">
      <c r="B67" s="38"/>
      <c r="L67" s="38"/>
    </row>
    <row r="68" spans="2:12" x14ac:dyDescent="0.2">
      <c r="B68" s="38"/>
      <c r="L68" s="38"/>
    </row>
    <row r="69" spans="2:12" x14ac:dyDescent="0.2">
      <c r="B69" s="38"/>
      <c r="L69" s="38"/>
    </row>
    <row r="70" spans="2:12" x14ac:dyDescent="0.2">
      <c r="B70" s="38"/>
      <c r="L70" s="38"/>
    </row>
    <row r="71" spans="2:12" x14ac:dyDescent="0.2">
      <c r="B71" s="38"/>
      <c r="L71" s="38"/>
    </row>
    <row r="72" spans="2:12" x14ac:dyDescent="0.2">
      <c r="B72" s="38"/>
      <c r="L72" s="38"/>
    </row>
    <row r="73" spans="2:12" x14ac:dyDescent="0.2">
      <c r="B73" s="38"/>
      <c r="L73" s="38"/>
    </row>
    <row r="74" spans="2:12" x14ac:dyDescent="0.2">
      <c r="B74" s="38"/>
      <c r="L74" s="38"/>
    </row>
    <row r="75" spans="2:12" x14ac:dyDescent="0.2">
      <c r="B75" s="38"/>
      <c r="L75" s="38"/>
    </row>
    <row r="76" spans="2:12" s="2" customFormat="1" ht="12.75" x14ac:dyDescent="0.25">
      <c r="B76" s="7"/>
      <c r="D76" s="227" t="s">
        <v>473</v>
      </c>
      <c r="E76" s="35"/>
      <c r="F76" s="228" t="s">
        <v>472</v>
      </c>
      <c r="G76" s="227" t="s">
        <v>473</v>
      </c>
      <c r="H76" s="35"/>
      <c r="I76" s="226"/>
      <c r="J76" s="225" t="s">
        <v>472</v>
      </c>
      <c r="K76" s="35"/>
      <c r="L76" s="7"/>
    </row>
    <row r="77" spans="2:12" s="2" customFormat="1" ht="14.45" customHeight="1" x14ac:dyDescent="0.25">
      <c r="B77" s="4"/>
      <c r="C77" s="3"/>
      <c r="D77" s="3"/>
      <c r="E77" s="3"/>
      <c r="F77" s="3"/>
      <c r="G77" s="3"/>
      <c r="H77" s="3"/>
      <c r="I77" s="184"/>
      <c r="J77" s="3"/>
      <c r="K77" s="3"/>
      <c r="L77" s="7"/>
    </row>
    <row r="81" spans="2:47" s="2" customFormat="1" ht="6.95" customHeight="1" x14ac:dyDescent="0.25">
      <c r="B81" s="28"/>
      <c r="C81" s="27"/>
      <c r="D81" s="27"/>
      <c r="E81" s="27"/>
      <c r="F81" s="27"/>
      <c r="G81" s="27"/>
      <c r="H81" s="27"/>
      <c r="I81" s="221"/>
      <c r="J81" s="27"/>
      <c r="K81" s="27"/>
      <c r="L81" s="7"/>
    </row>
    <row r="82" spans="2:47" s="2" customFormat="1" ht="24.95" customHeight="1" x14ac:dyDescent="0.25">
      <c r="B82" s="7"/>
      <c r="C82" s="26" t="s">
        <v>144</v>
      </c>
      <c r="I82" s="213"/>
      <c r="L82" s="7"/>
    </row>
    <row r="83" spans="2:47" s="2" customFormat="1" ht="6.95" customHeight="1" x14ac:dyDescent="0.25">
      <c r="B83" s="7"/>
      <c r="I83" s="213"/>
      <c r="L83" s="7"/>
    </row>
    <row r="84" spans="2:47" s="2" customFormat="1" ht="12" customHeight="1" x14ac:dyDescent="0.25">
      <c r="B84" s="7"/>
      <c r="C84" s="219" t="s">
        <v>48</v>
      </c>
      <c r="I84" s="213"/>
      <c r="L84" s="7"/>
    </row>
    <row r="85" spans="2:47" s="2" customFormat="1" ht="16.5" customHeight="1" x14ac:dyDescent="0.25">
      <c r="B85" s="7"/>
      <c r="E85" s="287" t="e">
        <f>E7</f>
        <v>#REF!</v>
      </c>
      <c r="F85" s="288"/>
      <c r="G85" s="288"/>
      <c r="H85" s="288"/>
      <c r="I85" s="213"/>
      <c r="L85" s="7"/>
    </row>
    <row r="86" spans="2:47" s="2" customFormat="1" ht="12" customHeight="1" x14ac:dyDescent="0.25">
      <c r="B86" s="7"/>
      <c r="C86" s="219" t="s">
        <v>137</v>
      </c>
      <c r="I86" s="213"/>
      <c r="L86" s="7"/>
    </row>
    <row r="87" spans="2:47" s="2" customFormat="1" ht="16.5" customHeight="1" x14ac:dyDescent="0.25">
      <c r="B87" s="7"/>
      <c r="E87" s="278" t="str">
        <f>E9</f>
        <v>22-NN-AR - Venkovní kabelové rozvody NN v areálu</v>
      </c>
      <c r="F87" s="271"/>
      <c r="G87" s="271"/>
      <c r="H87" s="271"/>
      <c r="I87" s="213"/>
      <c r="L87" s="7"/>
    </row>
    <row r="88" spans="2:47" s="2" customFormat="1" ht="6.95" customHeight="1" x14ac:dyDescent="0.25">
      <c r="B88" s="7"/>
      <c r="I88" s="213"/>
      <c r="L88" s="7"/>
    </row>
    <row r="89" spans="2:47" s="2" customFormat="1" ht="12" customHeight="1" x14ac:dyDescent="0.25">
      <c r="B89" s="7"/>
      <c r="C89" s="219" t="s">
        <v>47</v>
      </c>
      <c r="F89" s="117" t="str">
        <f>F12</f>
        <v xml:space="preserve"> </v>
      </c>
      <c r="I89" s="218" t="s">
        <v>46</v>
      </c>
      <c r="J89" s="220" t="e">
        <f>IF(J12="","",J12)</f>
        <v>#REF!</v>
      </c>
      <c r="L89" s="7"/>
    </row>
    <row r="90" spans="2:47" s="2" customFormat="1" ht="6.95" customHeight="1" x14ac:dyDescent="0.25">
      <c r="B90" s="7"/>
      <c r="I90" s="213"/>
      <c r="L90" s="7"/>
    </row>
    <row r="91" spans="2:47" s="2" customFormat="1" ht="27.95" customHeight="1" x14ac:dyDescent="0.25">
      <c r="B91" s="7"/>
      <c r="C91" s="219" t="s">
        <v>45</v>
      </c>
      <c r="F91" s="117" t="e">
        <f>E15</f>
        <v>#REF!</v>
      </c>
      <c r="I91" s="218" t="s">
        <v>44</v>
      </c>
      <c r="J91" s="217" t="e">
        <f>E21</f>
        <v>#REF!</v>
      </c>
      <c r="L91" s="7"/>
    </row>
    <row r="92" spans="2:47" s="2" customFormat="1" ht="27.95" customHeight="1" x14ac:dyDescent="0.25">
      <c r="B92" s="7"/>
      <c r="C92" s="219" t="s">
        <v>43</v>
      </c>
      <c r="F92" s="117" t="e">
        <f>IF(E18="","",E18)</f>
        <v>#REF!</v>
      </c>
      <c r="I92" s="218" t="s">
        <v>42</v>
      </c>
      <c r="J92" s="217" t="e">
        <f>E24</f>
        <v>#REF!</v>
      </c>
      <c r="L92" s="7"/>
    </row>
    <row r="93" spans="2:47" s="2" customFormat="1" ht="10.35" customHeight="1" x14ac:dyDescent="0.25">
      <c r="B93" s="7"/>
      <c r="I93" s="213"/>
      <c r="L93" s="7"/>
    </row>
    <row r="94" spans="2:47" s="2" customFormat="1" ht="29.25" customHeight="1" x14ac:dyDescent="0.25">
      <c r="B94" s="7"/>
      <c r="C94" s="102" t="s">
        <v>143</v>
      </c>
      <c r="D94" s="5"/>
      <c r="E94" s="5"/>
      <c r="F94" s="5"/>
      <c r="G94" s="5"/>
      <c r="H94" s="5"/>
      <c r="I94" s="224"/>
      <c r="J94" s="178" t="s">
        <v>132</v>
      </c>
      <c r="K94" s="5"/>
      <c r="L94" s="7"/>
    </row>
    <row r="95" spans="2:47" s="2" customFormat="1" ht="10.35" customHeight="1" x14ac:dyDescent="0.25">
      <c r="B95" s="7"/>
      <c r="I95" s="213"/>
      <c r="L95" s="7"/>
    </row>
    <row r="96" spans="2:47" s="2" customFormat="1" ht="22.9" customHeight="1" x14ac:dyDescent="0.25">
      <c r="B96" s="7"/>
      <c r="C96" s="89" t="s">
        <v>471</v>
      </c>
      <c r="I96" s="213"/>
      <c r="J96" s="177">
        <f>J153</f>
        <v>0</v>
      </c>
      <c r="L96" s="7"/>
      <c r="AU96" s="40" t="s">
        <v>449</v>
      </c>
    </row>
    <row r="97" spans="2:12" s="95" customFormat="1" ht="24.95" customHeight="1" x14ac:dyDescent="0.25">
      <c r="B97" s="175"/>
      <c r="D97" s="98" t="s">
        <v>176</v>
      </c>
      <c r="E97" s="97"/>
      <c r="F97" s="97"/>
      <c r="G97" s="97"/>
      <c r="H97" s="97"/>
      <c r="I97" s="223"/>
      <c r="J97" s="176">
        <f>J154</f>
        <v>0</v>
      </c>
      <c r="L97" s="175"/>
    </row>
    <row r="98" spans="2:12" s="90" customFormat="1" ht="19.899999999999999" customHeight="1" x14ac:dyDescent="0.25">
      <c r="B98" s="173"/>
      <c r="D98" s="93" t="s">
        <v>810</v>
      </c>
      <c r="E98" s="92"/>
      <c r="F98" s="92"/>
      <c r="G98" s="92"/>
      <c r="H98" s="92"/>
      <c r="I98" s="222"/>
      <c r="J98" s="174">
        <f>J155</f>
        <v>0</v>
      </c>
      <c r="L98" s="173"/>
    </row>
    <row r="99" spans="2:12" s="90" customFormat="1" ht="19.899999999999999" customHeight="1" x14ac:dyDescent="0.25">
      <c r="B99" s="173"/>
      <c r="D99" s="93" t="s">
        <v>470</v>
      </c>
      <c r="E99" s="92"/>
      <c r="F99" s="92"/>
      <c r="G99" s="92"/>
      <c r="H99" s="92"/>
      <c r="I99" s="222"/>
      <c r="J99" s="174">
        <f>J160</f>
        <v>0</v>
      </c>
      <c r="L99" s="173"/>
    </row>
    <row r="100" spans="2:12" s="90" customFormat="1" ht="19.899999999999999" customHeight="1" x14ac:dyDescent="0.25">
      <c r="B100" s="173"/>
      <c r="D100" s="93" t="s">
        <v>809</v>
      </c>
      <c r="E100" s="92"/>
      <c r="F100" s="92"/>
      <c r="G100" s="92"/>
      <c r="H100" s="92"/>
      <c r="I100" s="222"/>
      <c r="J100" s="174">
        <f>J165</f>
        <v>0</v>
      </c>
      <c r="L100" s="173"/>
    </row>
    <row r="101" spans="2:12" s="90" customFormat="1" ht="19.899999999999999" customHeight="1" x14ac:dyDescent="0.25">
      <c r="B101" s="173"/>
      <c r="D101" s="93" t="s">
        <v>469</v>
      </c>
      <c r="E101" s="92"/>
      <c r="F101" s="92"/>
      <c r="G101" s="92"/>
      <c r="H101" s="92"/>
      <c r="I101" s="222"/>
      <c r="J101" s="174">
        <f>J168</f>
        <v>0</v>
      </c>
      <c r="L101" s="173"/>
    </row>
    <row r="102" spans="2:12" s="90" customFormat="1" ht="19.899999999999999" customHeight="1" x14ac:dyDescent="0.25">
      <c r="B102" s="173"/>
      <c r="D102" s="93" t="s">
        <v>808</v>
      </c>
      <c r="E102" s="92"/>
      <c r="F102" s="92"/>
      <c r="G102" s="92"/>
      <c r="H102" s="92"/>
      <c r="I102" s="222"/>
      <c r="J102" s="174">
        <f>J171</f>
        <v>0</v>
      </c>
      <c r="L102" s="173"/>
    </row>
    <row r="103" spans="2:12" s="90" customFormat="1" ht="19.899999999999999" customHeight="1" x14ac:dyDescent="0.25">
      <c r="B103" s="173"/>
      <c r="D103" s="93" t="s">
        <v>807</v>
      </c>
      <c r="E103" s="92"/>
      <c r="F103" s="92"/>
      <c r="G103" s="92"/>
      <c r="H103" s="92"/>
      <c r="I103" s="222"/>
      <c r="J103" s="174">
        <f>J174</f>
        <v>0</v>
      </c>
      <c r="L103" s="173"/>
    </row>
    <row r="104" spans="2:12" s="90" customFormat="1" ht="19.899999999999999" customHeight="1" x14ac:dyDescent="0.25">
      <c r="B104" s="173"/>
      <c r="D104" s="93" t="s">
        <v>806</v>
      </c>
      <c r="E104" s="92"/>
      <c r="F104" s="92"/>
      <c r="G104" s="92"/>
      <c r="H104" s="92"/>
      <c r="I104" s="222"/>
      <c r="J104" s="174">
        <f>J177</f>
        <v>0</v>
      </c>
      <c r="L104" s="173"/>
    </row>
    <row r="105" spans="2:12" s="90" customFormat="1" ht="19.899999999999999" customHeight="1" x14ac:dyDescent="0.25">
      <c r="B105" s="173"/>
      <c r="D105" s="93" t="s">
        <v>805</v>
      </c>
      <c r="E105" s="92"/>
      <c r="F105" s="92"/>
      <c r="G105" s="92"/>
      <c r="H105" s="92"/>
      <c r="I105" s="222"/>
      <c r="J105" s="174">
        <f>J180</f>
        <v>0</v>
      </c>
      <c r="L105" s="173"/>
    </row>
    <row r="106" spans="2:12" s="90" customFormat="1" ht="19.899999999999999" customHeight="1" x14ac:dyDescent="0.25">
      <c r="B106" s="173"/>
      <c r="D106" s="93" t="s">
        <v>804</v>
      </c>
      <c r="E106" s="92"/>
      <c r="F106" s="92"/>
      <c r="G106" s="92"/>
      <c r="H106" s="92"/>
      <c r="I106" s="222"/>
      <c r="J106" s="174">
        <f>J183</f>
        <v>0</v>
      </c>
      <c r="L106" s="173"/>
    </row>
    <row r="107" spans="2:12" s="90" customFormat="1" ht="19.899999999999999" customHeight="1" x14ac:dyDescent="0.25">
      <c r="B107" s="173"/>
      <c r="D107" s="93" t="s">
        <v>803</v>
      </c>
      <c r="E107" s="92"/>
      <c r="F107" s="92"/>
      <c r="G107" s="92"/>
      <c r="H107" s="92"/>
      <c r="I107" s="222"/>
      <c r="J107" s="174">
        <f>J188</f>
        <v>0</v>
      </c>
      <c r="L107" s="173"/>
    </row>
    <row r="108" spans="2:12" s="90" customFormat="1" ht="19.899999999999999" customHeight="1" x14ac:dyDescent="0.25">
      <c r="B108" s="173"/>
      <c r="D108" s="93" t="s">
        <v>802</v>
      </c>
      <c r="E108" s="92"/>
      <c r="F108" s="92"/>
      <c r="G108" s="92"/>
      <c r="H108" s="92"/>
      <c r="I108" s="222"/>
      <c r="J108" s="174">
        <f>J191</f>
        <v>0</v>
      </c>
      <c r="L108" s="173"/>
    </row>
    <row r="109" spans="2:12" s="90" customFormat="1" ht="19.899999999999999" customHeight="1" x14ac:dyDescent="0.25">
      <c r="B109" s="173"/>
      <c r="D109" s="93" t="s">
        <v>801</v>
      </c>
      <c r="E109" s="92"/>
      <c r="F109" s="92"/>
      <c r="G109" s="92"/>
      <c r="H109" s="92"/>
      <c r="I109" s="222"/>
      <c r="J109" s="174">
        <f>J193</f>
        <v>0</v>
      </c>
      <c r="L109" s="173"/>
    </row>
    <row r="110" spans="2:12" s="90" customFormat="1" ht="19.899999999999999" customHeight="1" x14ac:dyDescent="0.25">
      <c r="B110" s="173"/>
      <c r="D110" s="93" t="s">
        <v>800</v>
      </c>
      <c r="E110" s="92"/>
      <c r="F110" s="92"/>
      <c r="G110" s="92"/>
      <c r="H110" s="92"/>
      <c r="I110" s="222"/>
      <c r="J110" s="174">
        <f>J195</f>
        <v>0</v>
      </c>
      <c r="L110" s="173"/>
    </row>
    <row r="111" spans="2:12" s="90" customFormat="1" ht="19.899999999999999" customHeight="1" x14ac:dyDescent="0.25">
      <c r="B111" s="173"/>
      <c r="D111" s="93" t="s">
        <v>799</v>
      </c>
      <c r="E111" s="92"/>
      <c r="F111" s="92"/>
      <c r="G111" s="92"/>
      <c r="H111" s="92"/>
      <c r="I111" s="222"/>
      <c r="J111" s="174">
        <f>J197</f>
        <v>0</v>
      </c>
      <c r="L111" s="173"/>
    </row>
    <row r="112" spans="2:12" s="90" customFormat="1" ht="19.899999999999999" customHeight="1" x14ac:dyDescent="0.25">
      <c r="B112" s="173"/>
      <c r="D112" s="93" t="s">
        <v>798</v>
      </c>
      <c r="E112" s="92"/>
      <c r="F112" s="92"/>
      <c r="G112" s="92"/>
      <c r="H112" s="92"/>
      <c r="I112" s="222"/>
      <c r="J112" s="174">
        <f>J200</f>
        <v>0</v>
      </c>
      <c r="L112" s="173"/>
    </row>
    <row r="113" spans="2:12" s="90" customFormat="1" ht="19.899999999999999" customHeight="1" x14ac:dyDescent="0.25">
      <c r="B113" s="173"/>
      <c r="D113" s="93" t="s">
        <v>797</v>
      </c>
      <c r="E113" s="92"/>
      <c r="F113" s="92"/>
      <c r="G113" s="92"/>
      <c r="H113" s="92"/>
      <c r="I113" s="222"/>
      <c r="J113" s="174">
        <f>J204</f>
        <v>0</v>
      </c>
      <c r="L113" s="173"/>
    </row>
    <row r="114" spans="2:12" s="90" customFormat="1" ht="19.899999999999999" customHeight="1" x14ac:dyDescent="0.25">
      <c r="B114" s="173"/>
      <c r="D114" s="93" t="s">
        <v>796</v>
      </c>
      <c r="E114" s="92"/>
      <c r="F114" s="92"/>
      <c r="G114" s="92"/>
      <c r="H114" s="92"/>
      <c r="I114" s="222"/>
      <c r="J114" s="174">
        <f>J209</f>
        <v>0</v>
      </c>
      <c r="L114" s="173"/>
    </row>
    <row r="115" spans="2:12" s="90" customFormat="1" ht="19.899999999999999" customHeight="1" x14ac:dyDescent="0.25">
      <c r="B115" s="173"/>
      <c r="D115" s="93" t="s">
        <v>795</v>
      </c>
      <c r="E115" s="92"/>
      <c r="F115" s="92"/>
      <c r="G115" s="92"/>
      <c r="H115" s="92"/>
      <c r="I115" s="222"/>
      <c r="J115" s="174">
        <f>J212</f>
        <v>0</v>
      </c>
      <c r="L115" s="173"/>
    </row>
    <row r="116" spans="2:12" s="90" customFormat="1" ht="19.899999999999999" customHeight="1" x14ac:dyDescent="0.25">
      <c r="B116" s="173"/>
      <c r="D116" s="93" t="s">
        <v>794</v>
      </c>
      <c r="E116" s="92"/>
      <c r="F116" s="92"/>
      <c r="G116" s="92"/>
      <c r="H116" s="92"/>
      <c r="I116" s="222"/>
      <c r="J116" s="174">
        <f>J217</f>
        <v>0</v>
      </c>
      <c r="L116" s="173"/>
    </row>
    <row r="117" spans="2:12" s="90" customFormat="1" ht="19.899999999999999" customHeight="1" x14ac:dyDescent="0.25">
      <c r="B117" s="173"/>
      <c r="D117" s="93" t="s">
        <v>793</v>
      </c>
      <c r="E117" s="92"/>
      <c r="F117" s="92"/>
      <c r="G117" s="92"/>
      <c r="H117" s="92"/>
      <c r="I117" s="222"/>
      <c r="J117" s="174">
        <f>J223</f>
        <v>0</v>
      </c>
      <c r="L117" s="173"/>
    </row>
    <row r="118" spans="2:12" s="90" customFormat="1" ht="19.899999999999999" customHeight="1" x14ac:dyDescent="0.25">
      <c r="B118" s="173"/>
      <c r="D118" s="93" t="s">
        <v>468</v>
      </c>
      <c r="E118" s="92"/>
      <c r="F118" s="92"/>
      <c r="G118" s="92"/>
      <c r="H118" s="92"/>
      <c r="I118" s="222"/>
      <c r="J118" s="174">
        <f>J231</f>
        <v>0</v>
      </c>
      <c r="L118" s="173"/>
    </row>
    <row r="119" spans="2:12" s="90" customFormat="1" ht="19.899999999999999" customHeight="1" x14ac:dyDescent="0.25">
      <c r="B119" s="173"/>
      <c r="D119" s="93" t="s">
        <v>792</v>
      </c>
      <c r="E119" s="92"/>
      <c r="F119" s="92"/>
      <c r="G119" s="92"/>
      <c r="H119" s="92"/>
      <c r="I119" s="222"/>
      <c r="J119" s="174">
        <f>J235</f>
        <v>0</v>
      </c>
      <c r="L119" s="173"/>
    </row>
    <row r="120" spans="2:12" s="90" customFormat="1" ht="19.899999999999999" customHeight="1" x14ac:dyDescent="0.25">
      <c r="B120" s="173"/>
      <c r="D120" s="93" t="s">
        <v>467</v>
      </c>
      <c r="E120" s="92"/>
      <c r="F120" s="92"/>
      <c r="G120" s="92"/>
      <c r="H120" s="92"/>
      <c r="I120" s="222"/>
      <c r="J120" s="174">
        <f>J239</f>
        <v>0</v>
      </c>
      <c r="L120" s="173"/>
    </row>
    <row r="121" spans="2:12" s="90" customFormat="1" ht="19.899999999999999" customHeight="1" x14ac:dyDescent="0.25">
      <c r="B121" s="173"/>
      <c r="D121" s="93" t="s">
        <v>791</v>
      </c>
      <c r="E121" s="92"/>
      <c r="F121" s="92"/>
      <c r="G121" s="92"/>
      <c r="H121" s="92"/>
      <c r="I121" s="222"/>
      <c r="J121" s="174">
        <f>J242</f>
        <v>0</v>
      </c>
      <c r="L121" s="173"/>
    </row>
    <row r="122" spans="2:12" s="90" customFormat="1" ht="19.899999999999999" customHeight="1" x14ac:dyDescent="0.25">
      <c r="B122" s="173"/>
      <c r="D122" s="93" t="s">
        <v>466</v>
      </c>
      <c r="E122" s="92"/>
      <c r="F122" s="92"/>
      <c r="G122" s="92"/>
      <c r="H122" s="92"/>
      <c r="I122" s="222"/>
      <c r="J122" s="174">
        <f>J245</f>
        <v>0</v>
      </c>
      <c r="L122" s="173"/>
    </row>
    <row r="123" spans="2:12" s="95" customFormat="1" ht="24.95" customHeight="1" x14ac:dyDescent="0.25">
      <c r="B123" s="175"/>
      <c r="D123" s="98" t="s">
        <v>465</v>
      </c>
      <c r="E123" s="97"/>
      <c r="F123" s="97"/>
      <c r="G123" s="97"/>
      <c r="H123" s="97"/>
      <c r="I123" s="223"/>
      <c r="J123" s="176">
        <f>J248</f>
        <v>0</v>
      </c>
      <c r="L123" s="175"/>
    </row>
    <row r="124" spans="2:12" s="90" customFormat="1" ht="19.899999999999999" customHeight="1" x14ac:dyDescent="0.25">
      <c r="B124" s="173"/>
      <c r="D124" s="93" t="s">
        <v>790</v>
      </c>
      <c r="E124" s="92"/>
      <c r="F124" s="92"/>
      <c r="G124" s="92"/>
      <c r="H124" s="92"/>
      <c r="I124" s="222"/>
      <c r="J124" s="174">
        <f>J249</f>
        <v>0</v>
      </c>
      <c r="L124" s="173"/>
    </row>
    <row r="125" spans="2:12" s="90" customFormat="1" ht="19.899999999999999" customHeight="1" x14ac:dyDescent="0.25">
      <c r="B125" s="173"/>
      <c r="D125" s="93" t="s">
        <v>789</v>
      </c>
      <c r="E125" s="92"/>
      <c r="F125" s="92"/>
      <c r="G125" s="92"/>
      <c r="H125" s="92"/>
      <c r="I125" s="222"/>
      <c r="J125" s="174">
        <f>J256</f>
        <v>0</v>
      </c>
      <c r="L125" s="173"/>
    </row>
    <row r="126" spans="2:12" s="90" customFormat="1" ht="19.899999999999999" customHeight="1" x14ac:dyDescent="0.25">
      <c r="B126" s="173"/>
      <c r="D126" s="93" t="s">
        <v>788</v>
      </c>
      <c r="E126" s="92"/>
      <c r="F126" s="92"/>
      <c r="G126" s="92"/>
      <c r="H126" s="92"/>
      <c r="I126" s="222"/>
      <c r="J126" s="174">
        <f>J263</f>
        <v>0</v>
      </c>
      <c r="L126" s="173"/>
    </row>
    <row r="127" spans="2:12" s="90" customFormat="1" ht="19.899999999999999" customHeight="1" x14ac:dyDescent="0.25">
      <c r="B127" s="173"/>
      <c r="D127" s="93" t="s">
        <v>787</v>
      </c>
      <c r="E127" s="92"/>
      <c r="F127" s="92"/>
      <c r="G127" s="92"/>
      <c r="H127" s="92"/>
      <c r="I127" s="222"/>
      <c r="J127" s="174">
        <f>J270</f>
        <v>0</v>
      </c>
      <c r="L127" s="173"/>
    </row>
    <row r="128" spans="2:12" s="90" customFormat="1" ht="19.899999999999999" customHeight="1" x14ac:dyDescent="0.25">
      <c r="B128" s="173"/>
      <c r="D128" s="93" t="s">
        <v>461</v>
      </c>
      <c r="E128" s="92"/>
      <c r="F128" s="92"/>
      <c r="G128" s="92"/>
      <c r="H128" s="92"/>
      <c r="I128" s="222"/>
      <c r="J128" s="174">
        <f>J273</f>
        <v>0</v>
      </c>
      <c r="L128" s="173"/>
    </row>
    <row r="129" spans="2:12" s="90" customFormat="1" ht="19.899999999999999" customHeight="1" x14ac:dyDescent="0.25">
      <c r="B129" s="173"/>
      <c r="D129" s="93" t="s">
        <v>460</v>
      </c>
      <c r="E129" s="92"/>
      <c r="F129" s="92"/>
      <c r="G129" s="92"/>
      <c r="H129" s="92"/>
      <c r="I129" s="222"/>
      <c r="J129" s="174">
        <f>J276</f>
        <v>0</v>
      </c>
      <c r="L129" s="173"/>
    </row>
    <row r="130" spans="2:12" s="95" customFormat="1" ht="24.95" customHeight="1" x14ac:dyDescent="0.25">
      <c r="B130" s="175"/>
      <c r="D130" s="98" t="s">
        <v>459</v>
      </c>
      <c r="E130" s="97"/>
      <c r="F130" s="97"/>
      <c r="G130" s="97"/>
      <c r="H130" s="97"/>
      <c r="I130" s="223"/>
      <c r="J130" s="176">
        <f>J287</f>
        <v>0</v>
      </c>
      <c r="L130" s="175"/>
    </row>
    <row r="131" spans="2:12" s="90" customFormat="1" ht="19.899999999999999" customHeight="1" x14ac:dyDescent="0.25">
      <c r="B131" s="173"/>
      <c r="D131" s="93" t="s">
        <v>458</v>
      </c>
      <c r="E131" s="92"/>
      <c r="F131" s="92"/>
      <c r="G131" s="92"/>
      <c r="H131" s="92"/>
      <c r="I131" s="222"/>
      <c r="J131" s="174">
        <f>J288</f>
        <v>0</v>
      </c>
      <c r="L131" s="173"/>
    </row>
    <row r="132" spans="2:12" s="90" customFormat="1" ht="19.899999999999999" customHeight="1" x14ac:dyDescent="0.25">
      <c r="B132" s="173"/>
      <c r="D132" s="93" t="s">
        <v>457</v>
      </c>
      <c r="E132" s="92"/>
      <c r="F132" s="92"/>
      <c r="G132" s="92"/>
      <c r="H132" s="92"/>
      <c r="I132" s="222"/>
      <c r="J132" s="174">
        <f>J290</f>
        <v>0</v>
      </c>
      <c r="L132" s="173"/>
    </row>
    <row r="133" spans="2:12" s="90" customFormat="1" ht="19.899999999999999" customHeight="1" x14ac:dyDescent="0.25">
      <c r="B133" s="173"/>
      <c r="D133" s="93" t="s">
        <v>456</v>
      </c>
      <c r="E133" s="92"/>
      <c r="F133" s="92"/>
      <c r="G133" s="92"/>
      <c r="H133" s="92"/>
      <c r="I133" s="222"/>
      <c r="J133" s="174">
        <f>J292</f>
        <v>0</v>
      </c>
      <c r="L133" s="173"/>
    </row>
    <row r="134" spans="2:12" s="2" customFormat="1" ht="21.75" customHeight="1" x14ac:dyDescent="0.25">
      <c r="B134" s="7"/>
      <c r="I134" s="213"/>
      <c r="L134" s="7"/>
    </row>
    <row r="135" spans="2:12" s="2" customFormat="1" ht="6.95" customHeight="1" x14ac:dyDescent="0.25">
      <c r="B135" s="4"/>
      <c r="C135" s="3"/>
      <c r="D135" s="3"/>
      <c r="E135" s="3"/>
      <c r="F135" s="3"/>
      <c r="G135" s="3"/>
      <c r="H135" s="3"/>
      <c r="I135" s="184"/>
      <c r="J135" s="3"/>
      <c r="K135" s="3"/>
      <c r="L135" s="7"/>
    </row>
    <row r="139" spans="2:12" s="2" customFormat="1" ht="6.95" customHeight="1" x14ac:dyDescent="0.25">
      <c r="B139" s="28"/>
      <c r="C139" s="27"/>
      <c r="D139" s="27"/>
      <c r="E139" s="27"/>
      <c r="F139" s="27"/>
      <c r="G139" s="27"/>
      <c r="H139" s="27"/>
      <c r="I139" s="221"/>
      <c r="J139" s="27"/>
      <c r="K139" s="27"/>
      <c r="L139" s="7"/>
    </row>
    <row r="140" spans="2:12" s="2" customFormat="1" ht="24.95" customHeight="1" x14ac:dyDescent="0.25">
      <c r="B140" s="7"/>
      <c r="C140" s="26" t="s">
        <v>138</v>
      </c>
      <c r="I140" s="213"/>
      <c r="L140" s="7"/>
    </row>
    <row r="141" spans="2:12" s="2" customFormat="1" ht="6.95" customHeight="1" x14ac:dyDescent="0.25">
      <c r="B141" s="7"/>
      <c r="I141" s="213"/>
      <c r="L141" s="7"/>
    </row>
    <row r="142" spans="2:12" s="2" customFormat="1" ht="12" customHeight="1" x14ac:dyDescent="0.25">
      <c r="B142" s="7"/>
      <c r="C142" s="219" t="s">
        <v>48</v>
      </c>
      <c r="I142" s="213"/>
      <c r="L142" s="7"/>
    </row>
    <row r="143" spans="2:12" s="2" customFormat="1" ht="16.5" customHeight="1" x14ac:dyDescent="0.25">
      <c r="B143" s="7"/>
      <c r="E143" s="287" t="e">
        <f>E7</f>
        <v>#REF!</v>
      </c>
      <c r="F143" s="288"/>
      <c r="G143" s="288"/>
      <c r="H143" s="288"/>
      <c r="I143" s="213"/>
      <c r="L143" s="7"/>
    </row>
    <row r="144" spans="2:12" s="2" customFormat="1" ht="12" customHeight="1" x14ac:dyDescent="0.25">
      <c r="B144" s="7"/>
      <c r="C144" s="219" t="s">
        <v>137</v>
      </c>
      <c r="I144" s="213"/>
      <c r="L144" s="7"/>
    </row>
    <row r="145" spans="2:65" s="2" customFormat="1" ht="16.5" customHeight="1" x14ac:dyDescent="0.25">
      <c r="B145" s="7"/>
      <c r="E145" s="278" t="str">
        <f>E9</f>
        <v>22-NN-AR - Venkovní kabelové rozvody NN v areálu</v>
      </c>
      <c r="F145" s="271"/>
      <c r="G145" s="271"/>
      <c r="H145" s="271"/>
      <c r="I145" s="213"/>
      <c r="L145" s="7"/>
    </row>
    <row r="146" spans="2:65" s="2" customFormat="1" ht="6.95" customHeight="1" x14ac:dyDescent="0.25">
      <c r="B146" s="7"/>
      <c r="I146" s="213"/>
      <c r="L146" s="7"/>
    </row>
    <row r="147" spans="2:65" s="2" customFormat="1" ht="12" customHeight="1" x14ac:dyDescent="0.25">
      <c r="B147" s="7"/>
      <c r="C147" s="219" t="s">
        <v>47</v>
      </c>
      <c r="F147" s="117" t="str">
        <f>F12</f>
        <v xml:space="preserve"> </v>
      </c>
      <c r="I147" s="218" t="s">
        <v>46</v>
      </c>
      <c r="J147" s="220" t="e">
        <f>IF(J12="","",J12)</f>
        <v>#REF!</v>
      </c>
      <c r="L147" s="7"/>
    </row>
    <row r="148" spans="2:65" s="2" customFormat="1" ht="6.95" customHeight="1" x14ac:dyDescent="0.25">
      <c r="B148" s="7"/>
      <c r="I148" s="213"/>
      <c r="L148" s="7"/>
    </row>
    <row r="149" spans="2:65" s="2" customFormat="1" ht="27.95" customHeight="1" x14ac:dyDescent="0.25">
      <c r="B149" s="7"/>
      <c r="C149" s="219" t="s">
        <v>45</v>
      </c>
      <c r="F149" s="117" t="e">
        <f>E15</f>
        <v>#REF!</v>
      </c>
      <c r="I149" s="218" t="s">
        <v>44</v>
      </c>
      <c r="J149" s="217" t="e">
        <f>E21</f>
        <v>#REF!</v>
      </c>
      <c r="L149" s="7"/>
    </row>
    <row r="150" spans="2:65" s="2" customFormat="1" ht="27.95" customHeight="1" x14ac:dyDescent="0.25">
      <c r="B150" s="7"/>
      <c r="C150" s="219" t="s">
        <v>43</v>
      </c>
      <c r="F150" s="117" t="e">
        <f>IF(E18="","",E18)</f>
        <v>#REF!</v>
      </c>
      <c r="I150" s="218" t="s">
        <v>42</v>
      </c>
      <c r="J150" s="217" t="e">
        <f>E24</f>
        <v>#REF!</v>
      </c>
      <c r="L150" s="7"/>
    </row>
    <row r="151" spans="2:65" s="2" customFormat="1" ht="10.35" customHeight="1" x14ac:dyDescent="0.25">
      <c r="B151" s="7"/>
      <c r="I151" s="213"/>
      <c r="L151" s="7"/>
    </row>
    <row r="152" spans="2:65" s="75" customFormat="1" ht="29.25" customHeight="1" x14ac:dyDescent="0.25">
      <c r="B152" s="166"/>
      <c r="C152" s="79" t="s">
        <v>136</v>
      </c>
      <c r="D152" s="78" t="s">
        <v>37</v>
      </c>
      <c r="E152" s="78" t="s">
        <v>41</v>
      </c>
      <c r="F152" s="78" t="s">
        <v>40</v>
      </c>
      <c r="G152" s="78" t="s">
        <v>135</v>
      </c>
      <c r="H152" s="78" t="s">
        <v>134</v>
      </c>
      <c r="I152" s="216" t="s">
        <v>133</v>
      </c>
      <c r="J152" s="167" t="s">
        <v>132</v>
      </c>
      <c r="K152" s="76" t="s">
        <v>131</v>
      </c>
      <c r="L152" s="166"/>
      <c r="M152" s="165" t="s">
        <v>35</v>
      </c>
      <c r="N152" s="164" t="s">
        <v>59</v>
      </c>
      <c r="O152" s="164" t="s">
        <v>455</v>
      </c>
      <c r="P152" s="164" t="s">
        <v>454</v>
      </c>
      <c r="Q152" s="164" t="s">
        <v>453</v>
      </c>
      <c r="R152" s="164" t="s">
        <v>452</v>
      </c>
      <c r="S152" s="164" t="s">
        <v>451</v>
      </c>
      <c r="T152" s="163" t="s">
        <v>450</v>
      </c>
    </row>
    <row r="153" spans="2:65" s="2" customFormat="1" ht="22.9" customHeight="1" x14ac:dyDescent="0.25">
      <c r="B153" s="7"/>
      <c r="C153" s="9" t="s">
        <v>130</v>
      </c>
      <c r="I153" s="213"/>
      <c r="J153" s="162">
        <f>BK153</f>
        <v>0</v>
      </c>
      <c r="L153" s="7"/>
      <c r="M153" s="161"/>
      <c r="N153" s="113"/>
      <c r="O153" s="113"/>
      <c r="P153" s="160">
        <f>P154+P248+P287</f>
        <v>0</v>
      </c>
      <c r="Q153" s="113"/>
      <c r="R153" s="160">
        <f>R154+R248+R287</f>
        <v>84.485440000000011</v>
      </c>
      <c r="S153" s="113"/>
      <c r="T153" s="159">
        <f>T154+T248+T287</f>
        <v>0</v>
      </c>
      <c r="AT153" s="40" t="s">
        <v>110</v>
      </c>
      <c r="AU153" s="40" t="s">
        <v>449</v>
      </c>
      <c r="BK153" s="158">
        <f>BK154+BK248+BK287</f>
        <v>0</v>
      </c>
    </row>
    <row r="154" spans="2:65" s="66" customFormat="1" ht="25.9" customHeight="1" x14ac:dyDescent="0.2">
      <c r="B154" s="151"/>
      <c r="D154" s="69" t="s">
        <v>110</v>
      </c>
      <c r="E154" s="72" t="s">
        <v>163</v>
      </c>
      <c r="F154" s="72" t="s">
        <v>162</v>
      </c>
      <c r="I154" s="198"/>
      <c r="J154" s="157">
        <f>BK154</f>
        <v>0</v>
      </c>
      <c r="L154" s="151"/>
      <c r="M154" s="150"/>
      <c r="P154" s="149">
        <f>P155+P160+P165+P168+P171+P174+P177+P180+P183+P188+P191+P193+P195+P197+P200+P204+P209+P212+P217+P223+P231+P235+P239+P242+P245</f>
        <v>0</v>
      </c>
      <c r="R154" s="149">
        <f>R155+R160+R165+R168+R171+R174+R177+R180+R183+R188+R191+R193+R195+R197+R200+R204+R209+R212+R217+R223+R231+R235+R239+R242+R245</f>
        <v>0</v>
      </c>
      <c r="T154" s="148">
        <f>T155+T160+T165+T168+T171+T174+T177+T180+T183+T188+T191+T193+T195+T197+T200+T204+T209+T212+T217+T223+T231+T235+T239+T242+T245</f>
        <v>0</v>
      </c>
      <c r="AR154" s="69" t="s">
        <v>266</v>
      </c>
      <c r="AT154" s="147" t="s">
        <v>110</v>
      </c>
      <c r="AU154" s="147" t="s">
        <v>288</v>
      </c>
      <c r="AY154" s="69" t="s">
        <v>265</v>
      </c>
      <c r="BK154" s="146">
        <f>BK155+BK160+BK165+BK168+BK171+BK174+BK177+BK180+BK183+BK188+BK191+BK193+BK195+BK197+BK200+BK204+BK209+BK212+BK217+BK223+BK231+BK235+BK239+BK242+BK245</f>
        <v>0</v>
      </c>
    </row>
    <row r="155" spans="2:65" s="66" customFormat="1" ht="22.9" customHeight="1" x14ac:dyDescent="0.2">
      <c r="B155" s="151"/>
      <c r="D155" s="69" t="s">
        <v>110</v>
      </c>
      <c r="E155" s="68" t="s">
        <v>786</v>
      </c>
      <c r="F155" s="68" t="s">
        <v>785</v>
      </c>
      <c r="I155" s="198"/>
      <c r="J155" s="152">
        <f>BK155</f>
        <v>0</v>
      </c>
      <c r="L155" s="151"/>
      <c r="M155" s="150"/>
      <c r="P155" s="149">
        <f>SUM(P156:P159)</f>
        <v>0</v>
      </c>
      <c r="R155" s="149">
        <f>SUM(R156:R159)</f>
        <v>0</v>
      </c>
      <c r="T155" s="148">
        <f>SUM(T156:T159)</f>
        <v>0</v>
      </c>
      <c r="AR155" s="69" t="s">
        <v>266</v>
      </c>
      <c r="AT155" s="147" t="s">
        <v>110</v>
      </c>
      <c r="AU155" s="147" t="s">
        <v>264</v>
      </c>
      <c r="AY155" s="69" t="s">
        <v>265</v>
      </c>
      <c r="BK155" s="146">
        <f>SUM(BK156:BK159)</f>
        <v>0</v>
      </c>
    </row>
    <row r="156" spans="2:65" s="2" customFormat="1" ht="36" customHeight="1" x14ac:dyDescent="0.25">
      <c r="B156" s="7"/>
      <c r="C156" s="197" t="s">
        <v>784</v>
      </c>
      <c r="D156" s="197" t="s">
        <v>78</v>
      </c>
      <c r="E156" s="196" t="s">
        <v>783</v>
      </c>
      <c r="F156" s="191" t="s">
        <v>782</v>
      </c>
      <c r="G156" s="195" t="s">
        <v>201</v>
      </c>
      <c r="H156" s="194">
        <v>506</v>
      </c>
      <c r="I156" s="193"/>
      <c r="J156" s="192">
        <f>ROUND(I156*H156,2)</f>
        <v>0</v>
      </c>
      <c r="K156" s="191" t="s">
        <v>282</v>
      </c>
      <c r="L156" s="7"/>
      <c r="M156" s="201" t="s">
        <v>35</v>
      </c>
      <c r="N156" s="171" t="s">
        <v>58</v>
      </c>
      <c r="P156" s="200">
        <f>O156*H156</f>
        <v>0</v>
      </c>
      <c r="Q156" s="200">
        <v>0</v>
      </c>
      <c r="R156" s="200">
        <f>Q156*H156</f>
        <v>0</v>
      </c>
      <c r="S156" s="200">
        <v>0</v>
      </c>
      <c r="T156" s="199">
        <f>S156*H156</f>
        <v>0</v>
      </c>
      <c r="AR156" s="185" t="s">
        <v>292</v>
      </c>
      <c r="AT156" s="185" t="s">
        <v>78</v>
      </c>
      <c r="AU156" s="185" t="s">
        <v>266</v>
      </c>
      <c r="AY156" s="40" t="s">
        <v>265</v>
      </c>
      <c r="BE156" s="134">
        <f>IF(N156="základní",J156,0)</f>
        <v>0</v>
      </c>
      <c r="BF156" s="134">
        <f>IF(N156="snížená",J156,0)</f>
        <v>0</v>
      </c>
      <c r="BG156" s="134">
        <f>IF(N156="zákl. přenesená",J156,0)</f>
        <v>0</v>
      </c>
      <c r="BH156" s="134">
        <f>IF(N156="sníž. přenesená",J156,0)</f>
        <v>0</v>
      </c>
      <c r="BI156" s="134">
        <f>IF(N156="nulová",J156,0)</f>
        <v>0</v>
      </c>
      <c r="BJ156" s="40" t="s">
        <v>264</v>
      </c>
      <c r="BK156" s="134">
        <f>ROUND(I156*H156,2)</f>
        <v>0</v>
      </c>
      <c r="BL156" s="40" t="s">
        <v>292</v>
      </c>
      <c r="BM156" s="185" t="s">
        <v>781</v>
      </c>
    </row>
    <row r="157" spans="2:65" s="2" customFormat="1" ht="48" customHeight="1" x14ac:dyDescent="0.25">
      <c r="B157" s="7"/>
      <c r="C157" s="197" t="s">
        <v>363</v>
      </c>
      <c r="D157" s="197" t="s">
        <v>78</v>
      </c>
      <c r="E157" s="196" t="s">
        <v>780</v>
      </c>
      <c r="F157" s="191" t="s">
        <v>779</v>
      </c>
      <c r="G157" s="195" t="s">
        <v>201</v>
      </c>
      <c r="H157" s="194">
        <v>506</v>
      </c>
      <c r="I157" s="193"/>
      <c r="J157" s="192">
        <f>ROUND(I157*H157,2)</f>
        <v>0</v>
      </c>
      <c r="K157" s="191" t="s">
        <v>282</v>
      </c>
      <c r="L157" s="7"/>
      <c r="M157" s="201" t="s">
        <v>35</v>
      </c>
      <c r="N157" s="171" t="s">
        <v>58</v>
      </c>
      <c r="P157" s="200">
        <f>O157*H157</f>
        <v>0</v>
      </c>
      <c r="Q157" s="200">
        <v>0</v>
      </c>
      <c r="R157" s="200">
        <f>Q157*H157</f>
        <v>0</v>
      </c>
      <c r="S157" s="200">
        <v>0</v>
      </c>
      <c r="T157" s="199">
        <f>S157*H157</f>
        <v>0</v>
      </c>
      <c r="AR157" s="185" t="s">
        <v>292</v>
      </c>
      <c r="AT157" s="185" t="s">
        <v>78</v>
      </c>
      <c r="AU157" s="185" t="s">
        <v>266</v>
      </c>
      <c r="AY157" s="40" t="s">
        <v>265</v>
      </c>
      <c r="BE157" s="134">
        <f>IF(N157="základní",J157,0)</f>
        <v>0</v>
      </c>
      <c r="BF157" s="134">
        <f>IF(N157="snížená",J157,0)</f>
        <v>0</v>
      </c>
      <c r="BG157" s="134">
        <f>IF(N157="zákl. přenesená",J157,0)</f>
        <v>0</v>
      </c>
      <c r="BH157" s="134">
        <f>IF(N157="sníž. přenesená",J157,0)</f>
        <v>0</v>
      </c>
      <c r="BI157" s="134">
        <f>IF(N157="nulová",J157,0)</f>
        <v>0</v>
      </c>
      <c r="BJ157" s="40" t="s">
        <v>264</v>
      </c>
      <c r="BK157" s="134">
        <f>ROUND(I157*H157,2)</f>
        <v>0</v>
      </c>
      <c r="BL157" s="40" t="s">
        <v>292</v>
      </c>
      <c r="BM157" s="185" t="s">
        <v>778</v>
      </c>
    </row>
    <row r="158" spans="2:65" s="2" customFormat="1" ht="29.25" x14ac:dyDescent="0.25">
      <c r="B158" s="7"/>
      <c r="D158" s="215" t="s">
        <v>301</v>
      </c>
      <c r="F158" s="214" t="s">
        <v>438</v>
      </c>
      <c r="I158" s="213"/>
      <c r="L158" s="7"/>
      <c r="M158" s="212"/>
      <c r="T158" s="211"/>
      <c r="AT158" s="40" t="s">
        <v>301</v>
      </c>
      <c r="AU158" s="40" t="s">
        <v>266</v>
      </c>
    </row>
    <row r="159" spans="2:65" s="2" customFormat="1" ht="16.5" customHeight="1" x14ac:dyDescent="0.25">
      <c r="B159" s="7"/>
      <c r="C159" s="210" t="s">
        <v>777</v>
      </c>
      <c r="D159" s="210" t="s">
        <v>160</v>
      </c>
      <c r="E159" s="209" t="s">
        <v>776</v>
      </c>
      <c r="F159" s="204" t="s">
        <v>775</v>
      </c>
      <c r="G159" s="208" t="s">
        <v>160</v>
      </c>
      <c r="H159" s="207">
        <v>506</v>
      </c>
      <c r="I159" s="206"/>
      <c r="J159" s="205">
        <f>ROUND(I159*H159,2)</f>
        <v>0</v>
      </c>
      <c r="K159" s="204" t="s">
        <v>35</v>
      </c>
      <c r="L159" s="155"/>
      <c r="M159" s="203" t="s">
        <v>35</v>
      </c>
      <c r="N159" s="202" t="s">
        <v>58</v>
      </c>
      <c r="P159" s="200">
        <f>O159*H159</f>
        <v>0</v>
      </c>
      <c r="Q159" s="200">
        <v>0</v>
      </c>
      <c r="R159" s="200">
        <f>Q159*H159</f>
        <v>0</v>
      </c>
      <c r="S159" s="200">
        <v>0</v>
      </c>
      <c r="T159" s="199">
        <f>S159*H159</f>
        <v>0</v>
      </c>
      <c r="AR159" s="185" t="s">
        <v>293</v>
      </c>
      <c r="AT159" s="185" t="s">
        <v>160</v>
      </c>
      <c r="AU159" s="185" t="s">
        <v>266</v>
      </c>
      <c r="AY159" s="40" t="s">
        <v>265</v>
      </c>
      <c r="BE159" s="134">
        <f>IF(N159="základní",J159,0)</f>
        <v>0</v>
      </c>
      <c r="BF159" s="134">
        <f>IF(N159="snížená",J159,0)</f>
        <v>0</v>
      </c>
      <c r="BG159" s="134">
        <f>IF(N159="zákl. přenesená",J159,0)</f>
        <v>0</v>
      </c>
      <c r="BH159" s="134">
        <f>IF(N159="sníž. přenesená",J159,0)</f>
        <v>0</v>
      </c>
      <c r="BI159" s="134">
        <f>IF(N159="nulová",J159,0)</f>
        <v>0</v>
      </c>
      <c r="BJ159" s="40" t="s">
        <v>264</v>
      </c>
      <c r="BK159" s="134">
        <f>ROUND(I159*H159,2)</f>
        <v>0</v>
      </c>
      <c r="BL159" s="40" t="s">
        <v>292</v>
      </c>
      <c r="BM159" s="185" t="s">
        <v>774</v>
      </c>
    </row>
    <row r="160" spans="2:65" s="66" customFormat="1" ht="22.9" customHeight="1" x14ac:dyDescent="0.2">
      <c r="B160" s="151"/>
      <c r="D160" s="69" t="s">
        <v>110</v>
      </c>
      <c r="E160" s="68" t="s">
        <v>448</v>
      </c>
      <c r="F160" s="68" t="s">
        <v>447</v>
      </c>
      <c r="I160" s="198"/>
      <c r="J160" s="152">
        <f>BK160</f>
        <v>0</v>
      </c>
      <c r="L160" s="151"/>
      <c r="M160" s="150"/>
      <c r="P160" s="149">
        <f>SUM(P161:P164)</f>
        <v>0</v>
      </c>
      <c r="R160" s="149">
        <f>SUM(R161:R164)</f>
        <v>0</v>
      </c>
      <c r="T160" s="148">
        <f>SUM(T161:T164)</f>
        <v>0</v>
      </c>
      <c r="AR160" s="69" t="s">
        <v>266</v>
      </c>
      <c r="AT160" s="147" t="s">
        <v>110</v>
      </c>
      <c r="AU160" s="147" t="s">
        <v>264</v>
      </c>
      <c r="AY160" s="69" t="s">
        <v>265</v>
      </c>
      <c r="BK160" s="146">
        <f>SUM(BK161:BK164)</f>
        <v>0</v>
      </c>
    </row>
    <row r="161" spans="2:65" s="2" customFormat="1" ht="36" customHeight="1" x14ac:dyDescent="0.25">
      <c r="B161" s="7"/>
      <c r="C161" s="197" t="s">
        <v>446</v>
      </c>
      <c r="D161" s="197" t="s">
        <v>78</v>
      </c>
      <c r="E161" s="196" t="s">
        <v>445</v>
      </c>
      <c r="F161" s="191" t="s">
        <v>444</v>
      </c>
      <c r="G161" s="195" t="s">
        <v>201</v>
      </c>
      <c r="H161" s="194">
        <v>136</v>
      </c>
      <c r="I161" s="193"/>
      <c r="J161" s="192">
        <f>ROUND(I161*H161,2)</f>
        <v>0</v>
      </c>
      <c r="K161" s="191" t="s">
        <v>282</v>
      </c>
      <c r="L161" s="7"/>
      <c r="M161" s="201" t="s">
        <v>35</v>
      </c>
      <c r="N161" s="171" t="s">
        <v>58</v>
      </c>
      <c r="P161" s="200">
        <f>O161*H161</f>
        <v>0</v>
      </c>
      <c r="Q161" s="200">
        <v>0</v>
      </c>
      <c r="R161" s="200">
        <f>Q161*H161</f>
        <v>0</v>
      </c>
      <c r="S161" s="200">
        <v>0</v>
      </c>
      <c r="T161" s="199">
        <f>S161*H161</f>
        <v>0</v>
      </c>
      <c r="AR161" s="185" t="s">
        <v>292</v>
      </c>
      <c r="AT161" s="185" t="s">
        <v>78</v>
      </c>
      <c r="AU161" s="185" t="s">
        <v>266</v>
      </c>
      <c r="AY161" s="40" t="s">
        <v>265</v>
      </c>
      <c r="BE161" s="134">
        <f>IF(N161="základní",J161,0)</f>
        <v>0</v>
      </c>
      <c r="BF161" s="134">
        <f>IF(N161="snížená",J161,0)</f>
        <v>0</v>
      </c>
      <c r="BG161" s="134">
        <f>IF(N161="zákl. přenesená",J161,0)</f>
        <v>0</v>
      </c>
      <c r="BH161" s="134">
        <f>IF(N161="sníž. přenesená",J161,0)</f>
        <v>0</v>
      </c>
      <c r="BI161" s="134">
        <f>IF(N161="nulová",J161,0)</f>
        <v>0</v>
      </c>
      <c r="BJ161" s="40" t="s">
        <v>264</v>
      </c>
      <c r="BK161" s="134">
        <f>ROUND(I161*H161,2)</f>
        <v>0</v>
      </c>
      <c r="BL161" s="40" t="s">
        <v>292</v>
      </c>
      <c r="BM161" s="185" t="s">
        <v>773</v>
      </c>
    </row>
    <row r="162" spans="2:65" s="2" customFormat="1" ht="48" customHeight="1" x14ac:dyDescent="0.25">
      <c r="B162" s="7"/>
      <c r="C162" s="197" t="s">
        <v>442</v>
      </c>
      <c r="D162" s="197" t="s">
        <v>78</v>
      </c>
      <c r="E162" s="196" t="s">
        <v>441</v>
      </c>
      <c r="F162" s="191" t="s">
        <v>440</v>
      </c>
      <c r="G162" s="195" t="s">
        <v>201</v>
      </c>
      <c r="H162" s="194">
        <v>136</v>
      </c>
      <c r="I162" s="193"/>
      <c r="J162" s="192">
        <f>ROUND(I162*H162,2)</f>
        <v>0</v>
      </c>
      <c r="K162" s="191" t="s">
        <v>282</v>
      </c>
      <c r="L162" s="7"/>
      <c r="M162" s="201" t="s">
        <v>35</v>
      </c>
      <c r="N162" s="171" t="s">
        <v>58</v>
      </c>
      <c r="P162" s="200">
        <f>O162*H162</f>
        <v>0</v>
      </c>
      <c r="Q162" s="200">
        <v>0</v>
      </c>
      <c r="R162" s="200">
        <f>Q162*H162</f>
        <v>0</v>
      </c>
      <c r="S162" s="200">
        <v>0</v>
      </c>
      <c r="T162" s="199">
        <f>S162*H162</f>
        <v>0</v>
      </c>
      <c r="AR162" s="185" t="s">
        <v>292</v>
      </c>
      <c r="AT162" s="185" t="s">
        <v>78</v>
      </c>
      <c r="AU162" s="185" t="s">
        <v>266</v>
      </c>
      <c r="AY162" s="40" t="s">
        <v>265</v>
      </c>
      <c r="BE162" s="134">
        <f>IF(N162="základní",J162,0)</f>
        <v>0</v>
      </c>
      <c r="BF162" s="134">
        <f>IF(N162="snížená",J162,0)</f>
        <v>0</v>
      </c>
      <c r="BG162" s="134">
        <f>IF(N162="zákl. přenesená",J162,0)</f>
        <v>0</v>
      </c>
      <c r="BH162" s="134">
        <f>IF(N162="sníž. přenesená",J162,0)</f>
        <v>0</v>
      </c>
      <c r="BI162" s="134">
        <f>IF(N162="nulová",J162,0)</f>
        <v>0</v>
      </c>
      <c r="BJ162" s="40" t="s">
        <v>264</v>
      </c>
      <c r="BK162" s="134">
        <f>ROUND(I162*H162,2)</f>
        <v>0</v>
      </c>
      <c r="BL162" s="40" t="s">
        <v>292</v>
      </c>
      <c r="BM162" s="185" t="s">
        <v>772</v>
      </c>
    </row>
    <row r="163" spans="2:65" s="2" customFormat="1" ht="29.25" x14ac:dyDescent="0.25">
      <c r="B163" s="7"/>
      <c r="D163" s="215" t="s">
        <v>301</v>
      </c>
      <c r="F163" s="214" t="s">
        <v>438</v>
      </c>
      <c r="I163" s="213"/>
      <c r="L163" s="7"/>
      <c r="M163" s="212"/>
      <c r="T163" s="211"/>
      <c r="AT163" s="40" t="s">
        <v>301</v>
      </c>
      <c r="AU163" s="40" t="s">
        <v>266</v>
      </c>
    </row>
    <row r="164" spans="2:65" s="2" customFormat="1" ht="16.5" customHeight="1" x14ac:dyDescent="0.25">
      <c r="B164" s="7"/>
      <c r="C164" s="210" t="s">
        <v>437</v>
      </c>
      <c r="D164" s="210" t="s">
        <v>160</v>
      </c>
      <c r="E164" s="209" t="s">
        <v>436</v>
      </c>
      <c r="F164" s="204" t="s">
        <v>435</v>
      </c>
      <c r="G164" s="208" t="s">
        <v>160</v>
      </c>
      <c r="H164" s="207">
        <v>136</v>
      </c>
      <c r="I164" s="206"/>
      <c r="J164" s="205">
        <f>ROUND(I164*H164,2)</f>
        <v>0</v>
      </c>
      <c r="K164" s="204" t="s">
        <v>35</v>
      </c>
      <c r="L164" s="155"/>
      <c r="M164" s="203" t="s">
        <v>35</v>
      </c>
      <c r="N164" s="202" t="s">
        <v>58</v>
      </c>
      <c r="P164" s="200">
        <f>O164*H164</f>
        <v>0</v>
      </c>
      <c r="Q164" s="200">
        <v>0</v>
      </c>
      <c r="R164" s="200">
        <f>Q164*H164</f>
        <v>0</v>
      </c>
      <c r="S164" s="200">
        <v>0</v>
      </c>
      <c r="T164" s="199">
        <f>S164*H164</f>
        <v>0</v>
      </c>
      <c r="AR164" s="185" t="s">
        <v>293</v>
      </c>
      <c r="AT164" s="185" t="s">
        <v>160</v>
      </c>
      <c r="AU164" s="185" t="s">
        <v>266</v>
      </c>
      <c r="AY164" s="40" t="s">
        <v>265</v>
      </c>
      <c r="BE164" s="134">
        <f>IF(N164="základní",J164,0)</f>
        <v>0</v>
      </c>
      <c r="BF164" s="134">
        <f>IF(N164="snížená",J164,0)</f>
        <v>0</v>
      </c>
      <c r="BG164" s="134">
        <f>IF(N164="zákl. přenesená",J164,0)</f>
        <v>0</v>
      </c>
      <c r="BH164" s="134">
        <f>IF(N164="sníž. přenesená",J164,0)</f>
        <v>0</v>
      </c>
      <c r="BI164" s="134">
        <f>IF(N164="nulová",J164,0)</f>
        <v>0</v>
      </c>
      <c r="BJ164" s="40" t="s">
        <v>264</v>
      </c>
      <c r="BK164" s="134">
        <f>ROUND(I164*H164,2)</f>
        <v>0</v>
      </c>
      <c r="BL164" s="40" t="s">
        <v>292</v>
      </c>
      <c r="BM164" s="185" t="s">
        <v>771</v>
      </c>
    </row>
    <row r="165" spans="2:65" s="66" customFormat="1" ht="22.9" customHeight="1" x14ac:dyDescent="0.2">
      <c r="B165" s="151"/>
      <c r="D165" s="69" t="s">
        <v>110</v>
      </c>
      <c r="E165" s="68" t="s">
        <v>770</v>
      </c>
      <c r="F165" s="68" t="s">
        <v>769</v>
      </c>
      <c r="I165" s="198"/>
      <c r="J165" s="152">
        <f>BK165</f>
        <v>0</v>
      </c>
      <c r="L165" s="151"/>
      <c r="M165" s="150"/>
      <c r="P165" s="149">
        <f>SUM(P166:P167)</f>
        <v>0</v>
      </c>
      <c r="R165" s="149">
        <f>SUM(R166:R167)</f>
        <v>0</v>
      </c>
      <c r="T165" s="148">
        <f>SUM(T166:T167)</f>
        <v>0</v>
      </c>
      <c r="AR165" s="69" t="s">
        <v>266</v>
      </c>
      <c r="AT165" s="147" t="s">
        <v>110</v>
      </c>
      <c r="AU165" s="147" t="s">
        <v>264</v>
      </c>
      <c r="AY165" s="69" t="s">
        <v>265</v>
      </c>
      <c r="BK165" s="146">
        <f>SUM(BK166:BK167)</f>
        <v>0</v>
      </c>
    </row>
    <row r="166" spans="2:65" s="2" customFormat="1" ht="36" customHeight="1" x14ac:dyDescent="0.25">
      <c r="B166" s="7"/>
      <c r="C166" s="197" t="s">
        <v>768</v>
      </c>
      <c r="D166" s="197" t="s">
        <v>78</v>
      </c>
      <c r="E166" s="196" t="s">
        <v>767</v>
      </c>
      <c r="F166" s="191" t="s">
        <v>766</v>
      </c>
      <c r="G166" s="195" t="s">
        <v>348</v>
      </c>
      <c r="H166" s="194">
        <v>20</v>
      </c>
      <c r="I166" s="193"/>
      <c r="J166" s="192">
        <f>ROUND(I166*H166,2)</f>
        <v>0</v>
      </c>
      <c r="K166" s="191" t="s">
        <v>282</v>
      </c>
      <c r="L166" s="7"/>
      <c r="M166" s="201" t="s">
        <v>35</v>
      </c>
      <c r="N166" s="171" t="s">
        <v>58</v>
      </c>
      <c r="P166" s="200">
        <f>O166*H166</f>
        <v>0</v>
      </c>
      <c r="Q166" s="200">
        <v>0</v>
      </c>
      <c r="R166" s="200">
        <f>Q166*H166</f>
        <v>0</v>
      </c>
      <c r="S166" s="200">
        <v>0</v>
      </c>
      <c r="T166" s="199">
        <f>S166*H166</f>
        <v>0</v>
      </c>
      <c r="AR166" s="185" t="s">
        <v>292</v>
      </c>
      <c r="AT166" s="185" t="s">
        <v>78</v>
      </c>
      <c r="AU166" s="185" t="s">
        <v>266</v>
      </c>
      <c r="AY166" s="40" t="s">
        <v>265</v>
      </c>
      <c r="BE166" s="134">
        <f>IF(N166="základní",J166,0)</f>
        <v>0</v>
      </c>
      <c r="BF166" s="134">
        <f>IF(N166="snížená",J166,0)</f>
        <v>0</v>
      </c>
      <c r="BG166" s="134">
        <f>IF(N166="zákl. přenesená",J166,0)</f>
        <v>0</v>
      </c>
      <c r="BH166" s="134">
        <f>IF(N166="sníž. přenesená",J166,0)</f>
        <v>0</v>
      </c>
      <c r="BI166" s="134">
        <f>IF(N166="nulová",J166,0)</f>
        <v>0</v>
      </c>
      <c r="BJ166" s="40" t="s">
        <v>264</v>
      </c>
      <c r="BK166" s="134">
        <f>ROUND(I166*H166,2)</f>
        <v>0</v>
      </c>
      <c r="BL166" s="40" t="s">
        <v>292</v>
      </c>
      <c r="BM166" s="185" t="s">
        <v>765</v>
      </c>
    </row>
    <row r="167" spans="2:65" s="2" customFormat="1" ht="24" customHeight="1" x14ac:dyDescent="0.25">
      <c r="B167" s="7"/>
      <c r="C167" s="210" t="s">
        <v>764</v>
      </c>
      <c r="D167" s="210" t="s">
        <v>160</v>
      </c>
      <c r="E167" s="209" t="s">
        <v>763</v>
      </c>
      <c r="F167" s="204" t="s">
        <v>762</v>
      </c>
      <c r="G167" s="208" t="s">
        <v>339</v>
      </c>
      <c r="H167" s="207">
        <v>20</v>
      </c>
      <c r="I167" s="206"/>
      <c r="J167" s="205">
        <f>ROUND(I167*H167,2)</f>
        <v>0</v>
      </c>
      <c r="K167" s="204" t="s">
        <v>35</v>
      </c>
      <c r="L167" s="155"/>
      <c r="M167" s="203" t="s">
        <v>35</v>
      </c>
      <c r="N167" s="202" t="s">
        <v>58</v>
      </c>
      <c r="P167" s="200">
        <f>O167*H167</f>
        <v>0</v>
      </c>
      <c r="Q167" s="200">
        <v>0</v>
      </c>
      <c r="R167" s="200">
        <f>Q167*H167</f>
        <v>0</v>
      </c>
      <c r="S167" s="200">
        <v>0</v>
      </c>
      <c r="T167" s="199">
        <f>S167*H167</f>
        <v>0</v>
      </c>
      <c r="AR167" s="185" t="s">
        <v>293</v>
      </c>
      <c r="AT167" s="185" t="s">
        <v>160</v>
      </c>
      <c r="AU167" s="185" t="s">
        <v>266</v>
      </c>
      <c r="AY167" s="40" t="s">
        <v>265</v>
      </c>
      <c r="BE167" s="134">
        <f>IF(N167="základní",J167,0)</f>
        <v>0</v>
      </c>
      <c r="BF167" s="134">
        <f>IF(N167="snížená",J167,0)</f>
        <v>0</v>
      </c>
      <c r="BG167" s="134">
        <f>IF(N167="zákl. přenesená",J167,0)</f>
        <v>0</v>
      </c>
      <c r="BH167" s="134">
        <f>IF(N167="sníž. přenesená",J167,0)</f>
        <v>0</v>
      </c>
      <c r="BI167" s="134">
        <f>IF(N167="nulová",J167,0)</f>
        <v>0</v>
      </c>
      <c r="BJ167" s="40" t="s">
        <v>264</v>
      </c>
      <c r="BK167" s="134">
        <f>ROUND(I167*H167,2)</f>
        <v>0</v>
      </c>
      <c r="BL167" s="40" t="s">
        <v>292</v>
      </c>
      <c r="BM167" s="185" t="s">
        <v>761</v>
      </c>
    </row>
    <row r="168" spans="2:65" s="66" customFormat="1" ht="22.9" customHeight="1" x14ac:dyDescent="0.2">
      <c r="B168" s="151"/>
      <c r="D168" s="69" t="s">
        <v>110</v>
      </c>
      <c r="E168" s="68" t="s">
        <v>433</v>
      </c>
      <c r="F168" s="68" t="s">
        <v>432</v>
      </c>
      <c r="I168" s="198"/>
      <c r="J168" s="152">
        <f>BK168</f>
        <v>0</v>
      </c>
      <c r="L168" s="151"/>
      <c r="M168" s="150"/>
      <c r="P168" s="149">
        <f>SUM(P169:P170)</f>
        <v>0</v>
      </c>
      <c r="R168" s="149">
        <f>SUM(R169:R170)</f>
        <v>0</v>
      </c>
      <c r="T168" s="148">
        <f>SUM(T169:T170)</f>
        <v>0</v>
      </c>
      <c r="AR168" s="69" t="s">
        <v>266</v>
      </c>
      <c r="AT168" s="147" t="s">
        <v>110</v>
      </c>
      <c r="AU168" s="147" t="s">
        <v>264</v>
      </c>
      <c r="AY168" s="69" t="s">
        <v>265</v>
      </c>
      <c r="BK168" s="146">
        <f>SUM(BK169:BK170)</f>
        <v>0</v>
      </c>
    </row>
    <row r="169" spans="2:65" s="2" customFormat="1" ht="36" customHeight="1" x14ac:dyDescent="0.25">
      <c r="B169" s="7"/>
      <c r="C169" s="197" t="s">
        <v>431</v>
      </c>
      <c r="D169" s="197" t="s">
        <v>78</v>
      </c>
      <c r="E169" s="196" t="s">
        <v>430</v>
      </c>
      <c r="F169" s="191" t="s">
        <v>429</v>
      </c>
      <c r="G169" s="195" t="s">
        <v>348</v>
      </c>
      <c r="H169" s="194">
        <v>2</v>
      </c>
      <c r="I169" s="193"/>
      <c r="J169" s="192">
        <f>ROUND(I169*H169,2)</f>
        <v>0</v>
      </c>
      <c r="K169" s="191" t="s">
        <v>282</v>
      </c>
      <c r="L169" s="7"/>
      <c r="M169" s="201" t="s">
        <v>35</v>
      </c>
      <c r="N169" s="171" t="s">
        <v>58</v>
      </c>
      <c r="P169" s="200">
        <f>O169*H169</f>
        <v>0</v>
      </c>
      <c r="Q169" s="200">
        <v>0</v>
      </c>
      <c r="R169" s="200">
        <f>Q169*H169</f>
        <v>0</v>
      </c>
      <c r="S169" s="200">
        <v>0</v>
      </c>
      <c r="T169" s="199">
        <f>S169*H169</f>
        <v>0</v>
      </c>
      <c r="AR169" s="185" t="s">
        <v>292</v>
      </c>
      <c r="AT169" s="185" t="s">
        <v>78</v>
      </c>
      <c r="AU169" s="185" t="s">
        <v>266</v>
      </c>
      <c r="AY169" s="40" t="s">
        <v>265</v>
      </c>
      <c r="BE169" s="134">
        <f>IF(N169="základní",J169,0)</f>
        <v>0</v>
      </c>
      <c r="BF169" s="134">
        <f>IF(N169="snížená",J169,0)</f>
        <v>0</v>
      </c>
      <c r="BG169" s="134">
        <f>IF(N169="zákl. přenesená",J169,0)</f>
        <v>0</v>
      </c>
      <c r="BH169" s="134">
        <f>IF(N169="sníž. přenesená",J169,0)</f>
        <v>0</v>
      </c>
      <c r="BI169" s="134">
        <f>IF(N169="nulová",J169,0)</f>
        <v>0</v>
      </c>
      <c r="BJ169" s="40" t="s">
        <v>264</v>
      </c>
      <c r="BK169" s="134">
        <f>ROUND(I169*H169,2)</f>
        <v>0</v>
      </c>
      <c r="BL169" s="40" t="s">
        <v>292</v>
      </c>
      <c r="BM169" s="185" t="s">
        <v>760</v>
      </c>
    </row>
    <row r="170" spans="2:65" s="2" customFormat="1" ht="24" customHeight="1" x14ac:dyDescent="0.25">
      <c r="B170" s="7"/>
      <c r="C170" s="210" t="s">
        <v>427</v>
      </c>
      <c r="D170" s="210" t="s">
        <v>160</v>
      </c>
      <c r="E170" s="209" t="s">
        <v>426</v>
      </c>
      <c r="F170" s="204" t="s">
        <v>425</v>
      </c>
      <c r="G170" s="208" t="s">
        <v>339</v>
      </c>
      <c r="H170" s="207">
        <v>2</v>
      </c>
      <c r="I170" s="206"/>
      <c r="J170" s="205">
        <f>ROUND(I170*H170,2)</f>
        <v>0</v>
      </c>
      <c r="K170" s="204" t="s">
        <v>35</v>
      </c>
      <c r="L170" s="155"/>
      <c r="M170" s="203" t="s">
        <v>35</v>
      </c>
      <c r="N170" s="202" t="s">
        <v>58</v>
      </c>
      <c r="P170" s="200">
        <f>O170*H170</f>
        <v>0</v>
      </c>
      <c r="Q170" s="200">
        <v>0</v>
      </c>
      <c r="R170" s="200">
        <f>Q170*H170</f>
        <v>0</v>
      </c>
      <c r="S170" s="200">
        <v>0</v>
      </c>
      <c r="T170" s="199">
        <f>S170*H170</f>
        <v>0</v>
      </c>
      <c r="AR170" s="185" t="s">
        <v>293</v>
      </c>
      <c r="AT170" s="185" t="s">
        <v>160</v>
      </c>
      <c r="AU170" s="185" t="s">
        <v>266</v>
      </c>
      <c r="AY170" s="40" t="s">
        <v>265</v>
      </c>
      <c r="BE170" s="134">
        <f>IF(N170="základní",J170,0)</f>
        <v>0</v>
      </c>
      <c r="BF170" s="134">
        <f>IF(N170="snížená",J170,0)</f>
        <v>0</v>
      </c>
      <c r="BG170" s="134">
        <f>IF(N170="zákl. přenesená",J170,0)</f>
        <v>0</v>
      </c>
      <c r="BH170" s="134">
        <f>IF(N170="sníž. přenesená",J170,0)</f>
        <v>0</v>
      </c>
      <c r="BI170" s="134">
        <f>IF(N170="nulová",J170,0)</f>
        <v>0</v>
      </c>
      <c r="BJ170" s="40" t="s">
        <v>264</v>
      </c>
      <c r="BK170" s="134">
        <f>ROUND(I170*H170,2)</f>
        <v>0</v>
      </c>
      <c r="BL170" s="40" t="s">
        <v>292</v>
      </c>
      <c r="BM170" s="185" t="s">
        <v>759</v>
      </c>
    </row>
    <row r="171" spans="2:65" s="66" customFormat="1" ht="22.9" customHeight="1" x14ac:dyDescent="0.2">
      <c r="B171" s="151"/>
      <c r="D171" s="69" t="s">
        <v>110</v>
      </c>
      <c r="E171" s="68" t="s">
        <v>758</v>
      </c>
      <c r="F171" s="68" t="s">
        <v>757</v>
      </c>
      <c r="I171" s="198"/>
      <c r="J171" s="152">
        <f>BK171</f>
        <v>0</v>
      </c>
      <c r="L171" s="151"/>
      <c r="M171" s="150"/>
      <c r="P171" s="149">
        <f>SUM(P172:P173)</f>
        <v>0</v>
      </c>
      <c r="R171" s="149">
        <f>SUM(R172:R173)</f>
        <v>0</v>
      </c>
      <c r="T171" s="148">
        <f>SUM(T172:T173)</f>
        <v>0</v>
      </c>
      <c r="AR171" s="69" t="s">
        <v>266</v>
      </c>
      <c r="AT171" s="147" t="s">
        <v>110</v>
      </c>
      <c r="AU171" s="147" t="s">
        <v>264</v>
      </c>
      <c r="AY171" s="69" t="s">
        <v>265</v>
      </c>
      <c r="BK171" s="146">
        <f>SUM(BK172:BK173)</f>
        <v>0</v>
      </c>
    </row>
    <row r="172" spans="2:65" s="2" customFormat="1" ht="36" customHeight="1" x14ac:dyDescent="0.25">
      <c r="B172" s="7"/>
      <c r="C172" s="197" t="s">
        <v>756</v>
      </c>
      <c r="D172" s="197" t="s">
        <v>78</v>
      </c>
      <c r="E172" s="196" t="s">
        <v>747</v>
      </c>
      <c r="F172" s="191" t="s">
        <v>746</v>
      </c>
      <c r="G172" s="195" t="s">
        <v>201</v>
      </c>
      <c r="H172" s="194">
        <v>90</v>
      </c>
      <c r="I172" s="193"/>
      <c r="J172" s="192">
        <f>ROUND(I172*H172,2)</f>
        <v>0</v>
      </c>
      <c r="K172" s="191" t="s">
        <v>282</v>
      </c>
      <c r="L172" s="7"/>
      <c r="M172" s="201" t="s">
        <v>35</v>
      </c>
      <c r="N172" s="171" t="s">
        <v>58</v>
      </c>
      <c r="P172" s="200">
        <f>O172*H172</f>
        <v>0</v>
      </c>
      <c r="Q172" s="200">
        <v>0</v>
      </c>
      <c r="R172" s="200">
        <f>Q172*H172</f>
        <v>0</v>
      </c>
      <c r="S172" s="200">
        <v>0</v>
      </c>
      <c r="T172" s="199">
        <f>S172*H172</f>
        <v>0</v>
      </c>
      <c r="AR172" s="185" t="s">
        <v>292</v>
      </c>
      <c r="AT172" s="185" t="s">
        <v>78</v>
      </c>
      <c r="AU172" s="185" t="s">
        <v>266</v>
      </c>
      <c r="AY172" s="40" t="s">
        <v>265</v>
      </c>
      <c r="BE172" s="134">
        <f>IF(N172="základní",J172,0)</f>
        <v>0</v>
      </c>
      <c r="BF172" s="134">
        <f>IF(N172="snížená",J172,0)</f>
        <v>0</v>
      </c>
      <c r="BG172" s="134">
        <f>IF(N172="zákl. přenesená",J172,0)</f>
        <v>0</v>
      </c>
      <c r="BH172" s="134">
        <f>IF(N172="sníž. přenesená",J172,0)</f>
        <v>0</v>
      </c>
      <c r="BI172" s="134">
        <f>IF(N172="nulová",J172,0)</f>
        <v>0</v>
      </c>
      <c r="BJ172" s="40" t="s">
        <v>264</v>
      </c>
      <c r="BK172" s="134">
        <f>ROUND(I172*H172,2)</f>
        <v>0</v>
      </c>
      <c r="BL172" s="40" t="s">
        <v>292</v>
      </c>
      <c r="BM172" s="185" t="s">
        <v>755</v>
      </c>
    </row>
    <row r="173" spans="2:65" s="2" customFormat="1" ht="16.5" customHeight="1" x14ac:dyDescent="0.25">
      <c r="B173" s="7"/>
      <c r="C173" s="210" t="s">
        <v>754</v>
      </c>
      <c r="D173" s="210" t="s">
        <v>160</v>
      </c>
      <c r="E173" s="209" t="s">
        <v>753</v>
      </c>
      <c r="F173" s="204" t="s">
        <v>752</v>
      </c>
      <c r="G173" s="208" t="s">
        <v>160</v>
      </c>
      <c r="H173" s="207">
        <v>90</v>
      </c>
      <c r="I173" s="206"/>
      <c r="J173" s="205">
        <f>ROUND(I173*H173,2)</f>
        <v>0</v>
      </c>
      <c r="K173" s="204" t="s">
        <v>35</v>
      </c>
      <c r="L173" s="155"/>
      <c r="M173" s="203" t="s">
        <v>35</v>
      </c>
      <c r="N173" s="202" t="s">
        <v>58</v>
      </c>
      <c r="P173" s="200">
        <f>O173*H173</f>
        <v>0</v>
      </c>
      <c r="Q173" s="200">
        <v>0</v>
      </c>
      <c r="R173" s="200">
        <f>Q173*H173</f>
        <v>0</v>
      </c>
      <c r="S173" s="200">
        <v>0</v>
      </c>
      <c r="T173" s="199">
        <f>S173*H173</f>
        <v>0</v>
      </c>
      <c r="AR173" s="185" t="s">
        <v>293</v>
      </c>
      <c r="AT173" s="185" t="s">
        <v>160</v>
      </c>
      <c r="AU173" s="185" t="s">
        <v>266</v>
      </c>
      <c r="AY173" s="40" t="s">
        <v>265</v>
      </c>
      <c r="BE173" s="134">
        <f>IF(N173="základní",J173,0)</f>
        <v>0</v>
      </c>
      <c r="BF173" s="134">
        <f>IF(N173="snížená",J173,0)</f>
        <v>0</v>
      </c>
      <c r="BG173" s="134">
        <f>IF(N173="zákl. přenesená",J173,0)</f>
        <v>0</v>
      </c>
      <c r="BH173" s="134">
        <f>IF(N173="sníž. přenesená",J173,0)</f>
        <v>0</v>
      </c>
      <c r="BI173" s="134">
        <f>IF(N173="nulová",J173,0)</f>
        <v>0</v>
      </c>
      <c r="BJ173" s="40" t="s">
        <v>264</v>
      </c>
      <c r="BK173" s="134">
        <f>ROUND(I173*H173,2)</f>
        <v>0</v>
      </c>
      <c r="BL173" s="40" t="s">
        <v>292</v>
      </c>
      <c r="BM173" s="185" t="s">
        <v>751</v>
      </c>
    </row>
    <row r="174" spans="2:65" s="66" customFormat="1" ht="22.9" customHeight="1" x14ac:dyDescent="0.2">
      <c r="B174" s="151"/>
      <c r="D174" s="69" t="s">
        <v>110</v>
      </c>
      <c r="E174" s="68" t="s">
        <v>750</v>
      </c>
      <c r="F174" s="68" t="s">
        <v>749</v>
      </c>
      <c r="I174" s="198"/>
      <c r="J174" s="152">
        <f>BK174</f>
        <v>0</v>
      </c>
      <c r="L174" s="151"/>
      <c r="M174" s="150"/>
      <c r="P174" s="149">
        <f>SUM(P175:P176)</f>
        <v>0</v>
      </c>
      <c r="R174" s="149">
        <f>SUM(R175:R176)</f>
        <v>0</v>
      </c>
      <c r="T174" s="148">
        <f>SUM(T175:T176)</f>
        <v>0</v>
      </c>
      <c r="AR174" s="69" t="s">
        <v>266</v>
      </c>
      <c r="AT174" s="147" t="s">
        <v>110</v>
      </c>
      <c r="AU174" s="147" t="s">
        <v>264</v>
      </c>
      <c r="AY174" s="69" t="s">
        <v>265</v>
      </c>
      <c r="BK174" s="146">
        <f>SUM(BK175:BK176)</f>
        <v>0</v>
      </c>
    </row>
    <row r="175" spans="2:65" s="2" customFormat="1" ht="36" customHeight="1" x14ac:dyDescent="0.25">
      <c r="B175" s="7"/>
      <c r="C175" s="197" t="s">
        <v>748</v>
      </c>
      <c r="D175" s="197" t="s">
        <v>78</v>
      </c>
      <c r="E175" s="196" t="s">
        <v>747</v>
      </c>
      <c r="F175" s="191" t="s">
        <v>746</v>
      </c>
      <c r="G175" s="195" t="s">
        <v>201</v>
      </c>
      <c r="H175" s="194">
        <v>390</v>
      </c>
      <c r="I175" s="193"/>
      <c r="J175" s="192">
        <f>ROUND(I175*H175,2)</f>
        <v>0</v>
      </c>
      <c r="K175" s="191" t="s">
        <v>282</v>
      </c>
      <c r="L175" s="7"/>
      <c r="M175" s="201" t="s">
        <v>35</v>
      </c>
      <c r="N175" s="171" t="s">
        <v>58</v>
      </c>
      <c r="P175" s="200">
        <f>O175*H175</f>
        <v>0</v>
      </c>
      <c r="Q175" s="200">
        <v>0</v>
      </c>
      <c r="R175" s="200">
        <f>Q175*H175</f>
        <v>0</v>
      </c>
      <c r="S175" s="200">
        <v>0</v>
      </c>
      <c r="T175" s="199">
        <f>S175*H175</f>
        <v>0</v>
      </c>
      <c r="AR175" s="185" t="s">
        <v>292</v>
      </c>
      <c r="AT175" s="185" t="s">
        <v>78</v>
      </c>
      <c r="AU175" s="185" t="s">
        <v>266</v>
      </c>
      <c r="AY175" s="40" t="s">
        <v>265</v>
      </c>
      <c r="BE175" s="134">
        <f>IF(N175="základní",J175,0)</f>
        <v>0</v>
      </c>
      <c r="BF175" s="134">
        <f>IF(N175="snížená",J175,0)</f>
        <v>0</v>
      </c>
      <c r="BG175" s="134">
        <f>IF(N175="zákl. přenesená",J175,0)</f>
        <v>0</v>
      </c>
      <c r="BH175" s="134">
        <f>IF(N175="sníž. přenesená",J175,0)</f>
        <v>0</v>
      </c>
      <c r="BI175" s="134">
        <f>IF(N175="nulová",J175,0)</f>
        <v>0</v>
      </c>
      <c r="BJ175" s="40" t="s">
        <v>264</v>
      </c>
      <c r="BK175" s="134">
        <f>ROUND(I175*H175,2)</f>
        <v>0</v>
      </c>
      <c r="BL175" s="40" t="s">
        <v>292</v>
      </c>
      <c r="BM175" s="185" t="s">
        <v>745</v>
      </c>
    </row>
    <row r="176" spans="2:65" s="2" customFormat="1" ht="16.5" customHeight="1" x14ac:dyDescent="0.25">
      <c r="B176" s="7"/>
      <c r="C176" s="210" t="s">
        <v>744</v>
      </c>
      <c r="D176" s="210" t="s">
        <v>160</v>
      </c>
      <c r="E176" s="209" t="s">
        <v>743</v>
      </c>
      <c r="F176" s="204" t="s">
        <v>742</v>
      </c>
      <c r="G176" s="208" t="s">
        <v>160</v>
      </c>
      <c r="H176" s="207">
        <v>390</v>
      </c>
      <c r="I176" s="206"/>
      <c r="J176" s="205">
        <f>ROUND(I176*H176,2)</f>
        <v>0</v>
      </c>
      <c r="K176" s="204" t="s">
        <v>35</v>
      </c>
      <c r="L176" s="155"/>
      <c r="M176" s="203" t="s">
        <v>35</v>
      </c>
      <c r="N176" s="202" t="s">
        <v>58</v>
      </c>
      <c r="P176" s="200">
        <f>O176*H176</f>
        <v>0</v>
      </c>
      <c r="Q176" s="200">
        <v>0</v>
      </c>
      <c r="R176" s="200">
        <f>Q176*H176</f>
        <v>0</v>
      </c>
      <c r="S176" s="200">
        <v>0</v>
      </c>
      <c r="T176" s="199">
        <f>S176*H176</f>
        <v>0</v>
      </c>
      <c r="AR176" s="185" t="s">
        <v>293</v>
      </c>
      <c r="AT176" s="185" t="s">
        <v>160</v>
      </c>
      <c r="AU176" s="185" t="s">
        <v>266</v>
      </c>
      <c r="AY176" s="40" t="s">
        <v>265</v>
      </c>
      <c r="BE176" s="134">
        <f>IF(N176="základní",J176,0)</f>
        <v>0</v>
      </c>
      <c r="BF176" s="134">
        <f>IF(N176="snížená",J176,0)</f>
        <v>0</v>
      </c>
      <c r="BG176" s="134">
        <f>IF(N176="zákl. přenesená",J176,0)</f>
        <v>0</v>
      </c>
      <c r="BH176" s="134">
        <f>IF(N176="sníž. přenesená",J176,0)</f>
        <v>0</v>
      </c>
      <c r="BI176" s="134">
        <f>IF(N176="nulová",J176,0)</f>
        <v>0</v>
      </c>
      <c r="BJ176" s="40" t="s">
        <v>264</v>
      </c>
      <c r="BK176" s="134">
        <f>ROUND(I176*H176,2)</f>
        <v>0</v>
      </c>
      <c r="BL176" s="40" t="s">
        <v>292</v>
      </c>
      <c r="BM176" s="185" t="s">
        <v>741</v>
      </c>
    </row>
    <row r="177" spans="2:65" s="66" customFormat="1" ht="22.9" customHeight="1" x14ac:dyDescent="0.2">
      <c r="B177" s="151"/>
      <c r="D177" s="69" t="s">
        <v>110</v>
      </c>
      <c r="E177" s="68" t="s">
        <v>740</v>
      </c>
      <c r="F177" s="68" t="s">
        <v>739</v>
      </c>
      <c r="I177" s="198"/>
      <c r="J177" s="152">
        <f>BK177</f>
        <v>0</v>
      </c>
      <c r="L177" s="151"/>
      <c r="M177" s="150"/>
      <c r="P177" s="149">
        <f>SUM(P178:P179)</f>
        <v>0</v>
      </c>
      <c r="R177" s="149">
        <f>SUM(R178:R179)</f>
        <v>0</v>
      </c>
      <c r="T177" s="148">
        <f>SUM(T178:T179)</f>
        <v>0</v>
      </c>
      <c r="AR177" s="69" t="s">
        <v>266</v>
      </c>
      <c r="AT177" s="147" t="s">
        <v>110</v>
      </c>
      <c r="AU177" s="147" t="s">
        <v>264</v>
      </c>
      <c r="AY177" s="69" t="s">
        <v>265</v>
      </c>
      <c r="BK177" s="146">
        <f>SUM(BK178:BK179)</f>
        <v>0</v>
      </c>
    </row>
    <row r="178" spans="2:65" s="2" customFormat="1" ht="36" customHeight="1" x14ac:dyDescent="0.25">
      <c r="B178" s="7"/>
      <c r="C178" s="197" t="s">
        <v>738</v>
      </c>
      <c r="D178" s="197" t="s">
        <v>78</v>
      </c>
      <c r="E178" s="196" t="s">
        <v>737</v>
      </c>
      <c r="F178" s="191" t="s">
        <v>736</v>
      </c>
      <c r="G178" s="195" t="s">
        <v>201</v>
      </c>
      <c r="H178" s="194">
        <v>20</v>
      </c>
      <c r="I178" s="193"/>
      <c r="J178" s="192">
        <f>ROUND(I178*H178,2)</f>
        <v>0</v>
      </c>
      <c r="K178" s="191" t="s">
        <v>282</v>
      </c>
      <c r="L178" s="7"/>
      <c r="M178" s="201" t="s">
        <v>35</v>
      </c>
      <c r="N178" s="171" t="s">
        <v>58</v>
      </c>
      <c r="P178" s="200">
        <f>O178*H178</f>
        <v>0</v>
      </c>
      <c r="Q178" s="200">
        <v>0</v>
      </c>
      <c r="R178" s="200">
        <f>Q178*H178</f>
        <v>0</v>
      </c>
      <c r="S178" s="200">
        <v>0</v>
      </c>
      <c r="T178" s="199">
        <f>S178*H178</f>
        <v>0</v>
      </c>
      <c r="AR178" s="185" t="s">
        <v>292</v>
      </c>
      <c r="AT178" s="185" t="s">
        <v>78</v>
      </c>
      <c r="AU178" s="185" t="s">
        <v>266</v>
      </c>
      <c r="AY178" s="40" t="s">
        <v>265</v>
      </c>
      <c r="BE178" s="134">
        <f>IF(N178="základní",J178,0)</f>
        <v>0</v>
      </c>
      <c r="BF178" s="134">
        <f>IF(N178="snížená",J178,0)</f>
        <v>0</v>
      </c>
      <c r="BG178" s="134">
        <f>IF(N178="zákl. přenesená",J178,0)</f>
        <v>0</v>
      </c>
      <c r="BH178" s="134">
        <f>IF(N178="sníž. přenesená",J178,0)</f>
        <v>0</v>
      </c>
      <c r="BI178" s="134">
        <f>IF(N178="nulová",J178,0)</f>
        <v>0</v>
      </c>
      <c r="BJ178" s="40" t="s">
        <v>264</v>
      </c>
      <c r="BK178" s="134">
        <f>ROUND(I178*H178,2)</f>
        <v>0</v>
      </c>
      <c r="BL178" s="40" t="s">
        <v>292</v>
      </c>
      <c r="BM178" s="185" t="s">
        <v>735</v>
      </c>
    </row>
    <row r="179" spans="2:65" s="2" customFormat="1" ht="16.5" customHeight="1" x14ac:dyDescent="0.25">
      <c r="B179" s="7"/>
      <c r="C179" s="210" t="s">
        <v>734</v>
      </c>
      <c r="D179" s="210" t="s">
        <v>160</v>
      </c>
      <c r="E179" s="209" t="s">
        <v>733</v>
      </c>
      <c r="F179" s="204" t="s">
        <v>732</v>
      </c>
      <c r="G179" s="208" t="s">
        <v>160</v>
      </c>
      <c r="H179" s="207">
        <v>20</v>
      </c>
      <c r="I179" s="206"/>
      <c r="J179" s="205">
        <f>ROUND(I179*H179,2)</f>
        <v>0</v>
      </c>
      <c r="K179" s="204" t="s">
        <v>35</v>
      </c>
      <c r="L179" s="155"/>
      <c r="M179" s="203" t="s">
        <v>35</v>
      </c>
      <c r="N179" s="202" t="s">
        <v>58</v>
      </c>
      <c r="P179" s="200">
        <f>O179*H179</f>
        <v>0</v>
      </c>
      <c r="Q179" s="200">
        <v>0</v>
      </c>
      <c r="R179" s="200">
        <f>Q179*H179</f>
        <v>0</v>
      </c>
      <c r="S179" s="200">
        <v>0</v>
      </c>
      <c r="T179" s="199">
        <f>S179*H179</f>
        <v>0</v>
      </c>
      <c r="AR179" s="185" t="s">
        <v>293</v>
      </c>
      <c r="AT179" s="185" t="s">
        <v>160</v>
      </c>
      <c r="AU179" s="185" t="s">
        <v>266</v>
      </c>
      <c r="AY179" s="40" t="s">
        <v>265</v>
      </c>
      <c r="BE179" s="134">
        <f>IF(N179="základní",J179,0)</f>
        <v>0</v>
      </c>
      <c r="BF179" s="134">
        <f>IF(N179="snížená",J179,0)</f>
        <v>0</v>
      </c>
      <c r="BG179" s="134">
        <f>IF(N179="zákl. přenesená",J179,0)</f>
        <v>0</v>
      </c>
      <c r="BH179" s="134">
        <f>IF(N179="sníž. přenesená",J179,0)</f>
        <v>0</v>
      </c>
      <c r="BI179" s="134">
        <f>IF(N179="nulová",J179,0)</f>
        <v>0</v>
      </c>
      <c r="BJ179" s="40" t="s">
        <v>264</v>
      </c>
      <c r="BK179" s="134">
        <f>ROUND(I179*H179,2)</f>
        <v>0</v>
      </c>
      <c r="BL179" s="40" t="s">
        <v>292</v>
      </c>
      <c r="BM179" s="185" t="s">
        <v>731</v>
      </c>
    </row>
    <row r="180" spans="2:65" s="66" customFormat="1" ht="22.9" customHeight="1" x14ac:dyDescent="0.2">
      <c r="B180" s="151"/>
      <c r="D180" s="69" t="s">
        <v>110</v>
      </c>
      <c r="E180" s="68" t="s">
        <v>730</v>
      </c>
      <c r="F180" s="68" t="s">
        <v>729</v>
      </c>
      <c r="I180" s="198"/>
      <c r="J180" s="152">
        <f>BK180</f>
        <v>0</v>
      </c>
      <c r="L180" s="151"/>
      <c r="M180" s="150"/>
      <c r="P180" s="149">
        <f>SUM(P181:P182)</f>
        <v>0</v>
      </c>
      <c r="R180" s="149">
        <f>SUM(R181:R182)</f>
        <v>0</v>
      </c>
      <c r="T180" s="148">
        <f>SUM(T181:T182)</f>
        <v>0</v>
      </c>
      <c r="AR180" s="69" t="s">
        <v>266</v>
      </c>
      <c r="AT180" s="147" t="s">
        <v>110</v>
      </c>
      <c r="AU180" s="147" t="s">
        <v>264</v>
      </c>
      <c r="AY180" s="69" t="s">
        <v>265</v>
      </c>
      <c r="BK180" s="146">
        <f>SUM(BK181:BK182)</f>
        <v>0</v>
      </c>
    </row>
    <row r="181" spans="2:65" s="2" customFormat="1" ht="36" customHeight="1" x14ac:dyDescent="0.25">
      <c r="B181" s="7"/>
      <c r="C181" s="197" t="s">
        <v>728</v>
      </c>
      <c r="D181" s="197" t="s">
        <v>78</v>
      </c>
      <c r="E181" s="196" t="s">
        <v>727</v>
      </c>
      <c r="F181" s="191" t="s">
        <v>726</v>
      </c>
      <c r="G181" s="195" t="s">
        <v>201</v>
      </c>
      <c r="H181" s="194">
        <v>130</v>
      </c>
      <c r="I181" s="193"/>
      <c r="J181" s="192">
        <f>ROUND(I181*H181,2)</f>
        <v>0</v>
      </c>
      <c r="K181" s="191" t="s">
        <v>282</v>
      </c>
      <c r="L181" s="7"/>
      <c r="M181" s="201" t="s">
        <v>35</v>
      </c>
      <c r="N181" s="171" t="s">
        <v>58</v>
      </c>
      <c r="P181" s="200">
        <f>O181*H181</f>
        <v>0</v>
      </c>
      <c r="Q181" s="200">
        <v>0</v>
      </c>
      <c r="R181" s="200">
        <f>Q181*H181</f>
        <v>0</v>
      </c>
      <c r="S181" s="200">
        <v>0</v>
      </c>
      <c r="T181" s="199">
        <f>S181*H181</f>
        <v>0</v>
      </c>
      <c r="AR181" s="185" t="s">
        <v>292</v>
      </c>
      <c r="AT181" s="185" t="s">
        <v>78</v>
      </c>
      <c r="AU181" s="185" t="s">
        <v>266</v>
      </c>
      <c r="AY181" s="40" t="s">
        <v>265</v>
      </c>
      <c r="BE181" s="134">
        <f>IF(N181="základní",J181,0)</f>
        <v>0</v>
      </c>
      <c r="BF181" s="134">
        <f>IF(N181="snížená",J181,0)</f>
        <v>0</v>
      </c>
      <c r="BG181" s="134">
        <f>IF(N181="zákl. přenesená",J181,0)</f>
        <v>0</v>
      </c>
      <c r="BH181" s="134">
        <f>IF(N181="sníž. přenesená",J181,0)</f>
        <v>0</v>
      </c>
      <c r="BI181" s="134">
        <f>IF(N181="nulová",J181,0)</f>
        <v>0</v>
      </c>
      <c r="BJ181" s="40" t="s">
        <v>264</v>
      </c>
      <c r="BK181" s="134">
        <f>ROUND(I181*H181,2)</f>
        <v>0</v>
      </c>
      <c r="BL181" s="40" t="s">
        <v>292</v>
      </c>
      <c r="BM181" s="185" t="s">
        <v>725</v>
      </c>
    </row>
    <row r="182" spans="2:65" s="2" customFormat="1" ht="16.5" customHeight="1" x14ac:dyDescent="0.25">
      <c r="B182" s="7"/>
      <c r="C182" s="210" t="s">
        <v>724</v>
      </c>
      <c r="D182" s="210" t="s">
        <v>160</v>
      </c>
      <c r="E182" s="209" t="s">
        <v>723</v>
      </c>
      <c r="F182" s="204" t="s">
        <v>722</v>
      </c>
      <c r="G182" s="208" t="s">
        <v>160</v>
      </c>
      <c r="H182" s="207">
        <v>130</v>
      </c>
      <c r="I182" s="206"/>
      <c r="J182" s="205">
        <f>ROUND(I182*H182,2)</f>
        <v>0</v>
      </c>
      <c r="K182" s="204" t="s">
        <v>35</v>
      </c>
      <c r="L182" s="155"/>
      <c r="M182" s="203" t="s">
        <v>35</v>
      </c>
      <c r="N182" s="202" t="s">
        <v>58</v>
      </c>
      <c r="P182" s="200">
        <f>O182*H182</f>
        <v>0</v>
      </c>
      <c r="Q182" s="200">
        <v>0</v>
      </c>
      <c r="R182" s="200">
        <f>Q182*H182</f>
        <v>0</v>
      </c>
      <c r="S182" s="200">
        <v>0</v>
      </c>
      <c r="T182" s="199">
        <f>S182*H182</f>
        <v>0</v>
      </c>
      <c r="AR182" s="185" t="s">
        <v>293</v>
      </c>
      <c r="AT182" s="185" t="s">
        <v>160</v>
      </c>
      <c r="AU182" s="185" t="s">
        <v>266</v>
      </c>
      <c r="AY182" s="40" t="s">
        <v>265</v>
      </c>
      <c r="BE182" s="134">
        <f>IF(N182="základní",J182,0)</f>
        <v>0</v>
      </c>
      <c r="BF182" s="134">
        <f>IF(N182="snížená",J182,0)</f>
        <v>0</v>
      </c>
      <c r="BG182" s="134">
        <f>IF(N182="zákl. přenesená",J182,0)</f>
        <v>0</v>
      </c>
      <c r="BH182" s="134">
        <f>IF(N182="sníž. přenesená",J182,0)</f>
        <v>0</v>
      </c>
      <c r="BI182" s="134">
        <f>IF(N182="nulová",J182,0)</f>
        <v>0</v>
      </c>
      <c r="BJ182" s="40" t="s">
        <v>264</v>
      </c>
      <c r="BK182" s="134">
        <f>ROUND(I182*H182,2)</f>
        <v>0</v>
      </c>
      <c r="BL182" s="40" t="s">
        <v>292</v>
      </c>
      <c r="BM182" s="185" t="s">
        <v>721</v>
      </c>
    </row>
    <row r="183" spans="2:65" s="66" customFormat="1" ht="22.9" customHeight="1" x14ac:dyDescent="0.2">
      <c r="B183" s="151"/>
      <c r="D183" s="69" t="s">
        <v>110</v>
      </c>
      <c r="E183" s="68" t="s">
        <v>720</v>
      </c>
      <c r="F183" s="68" t="s">
        <v>719</v>
      </c>
      <c r="I183" s="198"/>
      <c r="J183" s="152">
        <f>BK183</f>
        <v>0</v>
      </c>
      <c r="L183" s="151"/>
      <c r="M183" s="150"/>
      <c r="P183" s="149">
        <f>SUM(P184:P187)</f>
        <v>0</v>
      </c>
      <c r="R183" s="149">
        <f>SUM(R184:R187)</f>
        <v>0</v>
      </c>
      <c r="T183" s="148">
        <f>SUM(T184:T187)</f>
        <v>0</v>
      </c>
      <c r="AR183" s="69" t="s">
        <v>266</v>
      </c>
      <c r="AT183" s="147" t="s">
        <v>110</v>
      </c>
      <c r="AU183" s="147" t="s">
        <v>264</v>
      </c>
      <c r="AY183" s="69" t="s">
        <v>265</v>
      </c>
      <c r="BK183" s="146">
        <f>SUM(BK184:BK187)</f>
        <v>0</v>
      </c>
    </row>
    <row r="184" spans="2:65" s="2" customFormat="1" ht="36" customHeight="1" x14ac:dyDescent="0.25">
      <c r="B184" s="7"/>
      <c r="C184" s="197" t="s">
        <v>718</v>
      </c>
      <c r="D184" s="197" t="s">
        <v>78</v>
      </c>
      <c r="E184" s="196" t="s">
        <v>717</v>
      </c>
      <c r="F184" s="191" t="s">
        <v>716</v>
      </c>
      <c r="G184" s="195" t="s">
        <v>201</v>
      </c>
      <c r="H184" s="194">
        <v>173</v>
      </c>
      <c r="I184" s="193"/>
      <c r="J184" s="192">
        <f>ROUND(I184*H184,2)</f>
        <v>0</v>
      </c>
      <c r="K184" s="191" t="s">
        <v>282</v>
      </c>
      <c r="L184" s="7"/>
      <c r="M184" s="201" t="s">
        <v>35</v>
      </c>
      <c r="N184" s="171" t="s">
        <v>58</v>
      </c>
      <c r="P184" s="200">
        <f>O184*H184</f>
        <v>0</v>
      </c>
      <c r="Q184" s="200">
        <v>0</v>
      </c>
      <c r="R184" s="200">
        <f>Q184*H184</f>
        <v>0</v>
      </c>
      <c r="S184" s="200">
        <v>0</v>
      </c>
      <c r="T184" s="199">
        <f>S184*H184</f>
        <v>0</v>
      </c>
      <c r="AR184" s="185" t="s">
        <v>292</v>
      </c>
      <c r="AT184" s="185" t="s">
        <v>78</v>
      </c>
      <c r="AU184" s="185" t="s">
        <v>266</v>
      </c>
      <c r="AY184" s="40" t="s">
        <v>265</v>
      </c>
      <c r="BE184" s="134">
        <f>IF(N184="základní",J184,0)</f>
        <v>0</v>
      </c>
      <c r="BF184" s="134">
        <f>IF(N184="snížená",J184,0)</f>
        <v>0</v>
      </c>
      <c r="BG184" s="134">
        <f>IF(N184="zákl. přenesená",J184,0)</f>
        <v>0</v>
      </c>
      <c r="BH184" s="134">
        <f>IF(N184="sníž. přenesená",J184,0)</f>
        <v>0</v>
      </c>
      <c r="BI184" s="134">
        <f>IF(N184="nulová",J184,0)</f>
        <v>0</v>
      </c>
      <c r="BJ184" s="40" t="s">
        <v>264</v>
      </c>
      <c r="BK184" s="134">
        <f>ROUND(I184*H184,2)</f>
        <v>0</v>
      </c>
      <c r="BL184" s="40" t="s">
        <v>292</v>
      </c>
      <c r="BM184" s="185" t="s">
        <v>715</v>
      </c>
    </row>
    <row r="185" spans="2:65" s="2" customFormat="1" ht="48" customHeight="1" x14ac:dyDescent="0.25">
      <c r="B185" s="7"/>
      <c r="C185" s="197" t="s">
        <v>359</v>
      </c>
      <c r="D185" s="197" t="s">
        <v>78</v>
      </c>
      <c r="E185" s="196" t="s">
        <v>714</v>
      </c>
      <c r="F185" s="191" t="s">
        <v>713</v>
      </c>
      <c r="G185" s="195" t="s">
        <v>201</v>
      </c>
      <c r="H185" s="194">
        <v>173</v>
      </c>
      <c r="I185" s="193"/>
      <c r="J185" s="192">
        <f>ROUND(I185*H185,2)</f>
        <v>0</v>
      </c>
      <c r="K185" s="191" t="s">
        <v>282</v>
      </c>
      <c r="L185" s="7"/>
      <c r="M185" s="201" t="s">
        <v>35</v>
      </c>
      <c r="N185" s="171" t="s">
        <v>58</v>
      </c>
      <c r="P185" s="200">
        <f>O185*H185</f>
        <v>0</v>
      </c>
      <c r="Q185" s="200">
        <v>0</v>
      </c>
      <c r="R185" s="200">
        <f>Q185*H185</f>
        <v>0</v>
      </c>
      <c r="S185" s="200">
        <v>0</v>
      </c>
      <c r="T185" s="199">
        <f>S185*H185</f>
        <v>0</v>
      </c>
      <c r="AR185" s="185" t="s">
        <v>292</v>
      </c>
      <c r="AT185" s="185" t="s">
        <v>78</v>
      </c>
      <c r="AU185" s="185" t="s">
        <v>266</v>
      </c>
      <c r="AY185" s="40" t="s">
        <v>265</v>
      </c>
      <c r="BE185" s="134">
        <f>IF(N185="základní",J185,0)</f>
        <v>0</v>
      </c>
      <c r="BF185" s="134">
        <f>IF(N185="snížená",J185,0)</f>
        <v>0</v>
      </c>
      <c r="BG185" s="134">
        <f>IF(N185="zákl. přenesená",J185,0)</f>
        <v>0</v>
      </c>
      <c r="BH185" s="134">
        <f>IF(N185="sníž. přenesená",J185,0)</f>
        <v>0</v>
      </c>
      <c r="BI185" s="134">
        <f>IF(N185="nulová",J185,0)</f>
        <v>0</v>
      </c>
      <c r="BJ185" s="40" t="s">
        <v>264</v>
      </c>
      <c r="BK185" s="134">
        <f>ROUND(I185*H185,2)</f>
        <v>0</v>
      </c>
      <c r="BL185" s="40" t="s">
        <v>292</v>
      </c>
      <c r="BM185" s="185" t="s">
        <v>712</v>
      </c>
    </row>
    <row r="186" spans="2:65" s="2" customFormat="1" ht="29.25" x14ac:dyDescent="0.25">
      <c r="B186" s="7"/>
      <c r="D186" s="215" t="s">
        <v>301</v>
      </c>
      <c r="F186" s="214" t="s">
        <v>438</v>
      </c>
      <c r="I186" s="213"/>
      <c r="L186" s="7"/>
      <c r="M186" s="212"/>
      <c r="T186" s="211"/>
      <c r="AT186" s="40" t="s">
        <v>301</v>
      </c>
      <c r="AU186" s="40" t="s">
        <v>266</v>
      </c>
    </row>
    <row r="187" spans="2:65" s="2" customFormat="1" ht="16.5" customHeight="1" x14ac:dyDescent="0.25">
      <c r="B187" s="7"/>
      <c r="C187" s="210" t="s">
        <v>711</v>
      </c>
      <c r="D187" s="210" t="s">
        <v>160</v>
      </c>
      <c r="E187" s="209" t="s">
        <v>710</v>
      </c>
      <c r="F187" s="204" t="s">
        <v>709</v>
      </c>
      <c r="G187" s="208" t="s">
        <v>160</v>
      </c>
      <c r="H187" s="207">
        <v>173</v>
      </c>
      <c r="I187" s="206"/>
      <c r="J187" s="205">
        <f>ROUND(I187*H187,2)</f>
        <v>0</v>
      </c>
      <c r="K187" s="204" t="s">
        <v>35</v>
      </c>
      <c r="L187" s="155"/>
      <c r="M187" s="203" t="s">
        <v>35</v>
      </c>
      <c r="N187" s="202" t="s">
        <v>58</v>
      </c>
      <c r="P187" s="200">
        <f>O187*H187</f>
        <v>0</v>
      </c>
      <c r="Q187" s="200">
        <v>0</v>
      </c>
      <c r="R187" s="200">
        <f>Q187*H187</f>
        <v>0</v>
      </c>
      <c r="S187" s="200">
        <v>0</v>
      </c>
      <c r="T187" s="199">
        <f>S187*H187</f>
        <v>0</v>
      </c>
      <c r="AR187" s="185" t="s">
        <v>293</v>
      </c>
      <c r="AT187" s="185" t="s">
        <v>160</v>
      </c>
      <c r="AU187" s="185" t="s">
        <v>266</v>
      </c>
      <c r="AY187" s="40" t="s">
        <v>265</v>
      </c>
      <c r="BE187" s="134">
        <f>IF(N187="základní",J187,0)</f>
        <v>0</v>
      </c>
      <c r="BF187" s="134">
        <f>IF(N187="snížená",J187,0)</f>
        <v>0</v>
      </c>
      <c r="BG187" s="134">
        <f>IF(N187="zákl. přenesená",J187,0)</f>
        <v>0</v>
      </c>
      <c r="BH187" s="134">
        <f>IF(N187="sníž. přenesená",J187,0)</f>
        <v>0</v>
      </c>
      <c r="BI187" s="134">
        <f>IF(N187="nulová",J187,0)</f>
        <v>0</v>
      </c>
      <c r="BJ187" s="40" t="s">
        <v>264</v>
      </c>
      <c r="BK187" s="134">
        <f>ROUND(I187*H187,2)</f>
        <v>0</v>
      </c>
      <c r="BL187" s="40" t="s">
        <v>292</v>
      </c>
      <c r="BM187" s="185" t="s">
        <v>708</v>
      </c>
    </row>
    <row r="188" spans="2:65" s="66" customFormat="1" ht="22.9" customHeight="1" x14ac:dyDescent="0.2">
      <c r="B188" s="151"/>
      <c r="D188" s="69" t="s">
        <v>110</v>
      </c>
      <c r="E188" s="68" t="s">
        <v>707</v>
      </c>
      <c r="F188" s="68" t="s">
        <v>706</v>
      </c>
      <c r="I188" s="198"/>
      <c r="J188" s="152">
        <f>BK188</f>
        <v>0</v>
      </c>
      <c r="L188" s="151"/>
      <c r="M188" s="150"/>
      <c r="P188" s="149">
        <f>SUM(P189:P190)</f>
        <v>0</v>
      </c>
      <c r="R188" s="149">
        <f>SUM(R189:R190)</f>
        <v>0</v>
      </c>
      <c r="T188" s="148">
        <f>SUM(T189:T190)</f>
        <v>0</v>
      </c>
      <c r="AR188" s="69" t="s">
        <v>266</v>
      </c>
      <c r="AT188" s="147" t="s">
        <v>110</v>
      </c>
      <c r="AU188" s="147" t="s">
        <v>264</v>
      </c>
      <c r="AY188" s="69" t="s">
        <v>265</v>
      </c>
      <c r="BK188" s="146">
        <f>SUM(BK189:BK190)</f>
        <v>0</v>
      </c>
    </row>
    <row r="189" spans="2:65" s="2" customFormat="1" ht="36" customHeight="1" x14ac:dyDescent="0.25">
      <c r="B189" s="7"/>
      <c r="C189" s="197" t="s">
        <v>705</v>
      </c>
      <c r="D189" s="197" t="s">
        <v>78</v>
      </c>
      <c r="E189" s="196" t="s">
        <v>704</v>
      </c>
      <c r="F189" s="191" t="s">
        <v>703</v>
      </c>
      <c r="G189" s="195" t="s">
        <v>201</v>
      </c>
      <c r="H189" s="194">
        <v>210</v>
      </c>
      <c r="I189" s="193"/>
      <c r="J189" s="192">
        <f>ROUND(I189*H189,2)</f>
        <v>0</v>
      </c>
      <c r="K189" s="191" t="s">
        <v>282</v>
      </c>
      <c r="L189" s="7"/>
      <c r="M189" s="201" t="s">
        <v>35</v>
      </c>
      <c r="N189" s="171" t="s">
        <v>58</v>
      </c>
      <c r="P189" s="200">
        <f>O189*H189</f>
        <v>0</v>
      </c>
      <c r="Q189" s="200">
        <v>0</v>
      </c>
      <c r="R189" s="200">
        <f>Q189*H189</f>
        <v>0</v>
      </c>
      <c r="S189" s="200">
        <v>0</v>
      </c>
      <c r="T189" s="199">
        <f>S189*H189</f>
        <v>0</v>
      </c>
      <c r="AR189" s="185" t="s">
        <v>292</v>
      </c>
      <c r="AT189" s="185" t="s">
        <v>78</v>
      </c>
      <c r="AU189" s="185" t="s">
        <v>266</v>
      </c>
      <c r="AY189" s="40" t="s">
        <v>265</v>
      </c>
      <c r="BE189" s="134">
        <f>IF(N189="základní",J189,0)</f>
        <v>0</v>
      </c>
      <c r="BF189" s="134">
        <f>IF(N189="snížená",J189,0)</f>
        <v>0</v>
      </c>
      <c r="BG189" s="134">
        <f>IF(N189="zákl. přenesená",J189,0)</f>
        <v>0</v>
      </c>
      <c r="BH189" s="134">
        <f>IF(N189="sníž. přenesená",J189,0)</f>
        <v>0</v>
      </c>
      <c r="BI189" s="134">
        <f>IF(N189="nulová",J189,0)</f>
        <v>0</v>
      </c>
      <c r="BJ189" s="40" t="s">
        <v>264</v>
      </c>
      <c r="BK189" s="134">
        <f>ROUND(I189*H189,2)</f>
        <v>0</v>
      </c>
      <c r="BL189" s="40" t="s">
        <v>292</v>
      </c>
      <c r="BM189" s="185" t="s">
        <v>702</v>
      </c>
    </row>
    <row r="190" spans="2:65" s="2" customFormat="1" ht="16.5" customHeight="1" x14ac:dyDescent="0.25">
      <c r="B190" s="7"/>
      <c r="C190" s="210" t="s">
        <v>701</v>
      </c>
      <c r="D190" s="210" t="s">
        <v>160</v>
      </c>
      <c r="E190" s="209" t="s">
        <v>700</v>
      </c>
      <c r="F190" s="204" t="s">
        <v>699</v>
      </c>
      <c r="G190" s="208" t="s">
        <v>160</v>
      </c>
      <c r="H190" s="207">
        <v>210</v>
      </c>
      <c r="I190" s="206"/>
      <c r="J190" s="205">
        <f>ROUND(I190*H190,2)</f>
        <v>0</v>
      </c>
      <c r="K190" s="204" t="s">
        <v>35</v>
      </c>
      <c r="L190" s="155"/>
      <c r="M190" s="203" t="s">
        <v>35</v>
      </c>
      <c r="N190" s="202" t="s">
        <v>58</v>
      </c>
      <c r="P190" s="200">
        <f>O190*H190</f>
        <v>0</v>
      </c>
      <c r="Q190" s="200">
        <v>0</v>
      </c>
      <c r="R190" s="200">
        <f>Q190*H190</f>
        <v>0</v>
      </c>
      <c r="S190" s="200">
        <v>0</v>
      </c>
      <c r="T190" s="199">
        <f>S190*H190</f>
        <v>0</v>
      </c>
      <c r="AR190" s="185" t="s">
        <v>293</v>
      </c>
      <c r="AT190" s="185" t="s">
        <v>160</v>
      </c>
      <c r="AU190" s="185" t="s">
        <v>266</v>
      </c>
      <c r="AY190" s="40" t="s">
        <v>265</v>
      </c>
      <c r="BE190" s="134">
        <f>IF(N190="základní",J190,0)</f>
        <v>0</v>
      </c>
      <c r="BF190" s="134">
        <f>IF(N190="snížená",J190,0)</f>
        <v>0</v>
      </c>
      <c r="BG190" s="134">
        <f>IF(N190="zákl. přenesená",J190,0)</f>
        <v>0</v>
      </c>
      <c r="BH190" s="134">
        <f>IF(N190="sníž. přenesená",J190,0)</f>
        <v>0</v>
      </c>
      <c r="BI190" s="134">
        <f>IF(N190="nulová",J190,0)</f>
        <v>0</v>
      </c>
      <c r="BJ190" s="40" t="s">
        <v>264</v>
      </c>
      <c r="BK190" s="134">
        <f>ROUND(I190*H190,2)</f>
        <v>0</v>
      </c>
      <c r="BL190" s="40" t="s">
        <v>292</v>
      </c>
      <c r="BM190" s="185" t="s">
        <v>698</v>
      </c>
    </row>
    <row r="191" spans="2:65" s="66" customFormat="1" ht="22.9" customHeight="1" x14ac:dyDescent="0.2">
      <c r="B191" s="151"/>
      <c r="D191" s="69" t="s">
        <v>110</v>
      </c>
      <c r="E191" s="68" t="s">
        <v>697</v>
      </c>
      <c r="F191" s="68" t="s">
        <v>696</v>
      </c>
      <c r="I191" s="198"/>
      <c r="J191" s="152">
        <f>BK191</f>
        <v>0</v>
      </c>
      <c r="L191" s="151"/>
      <c r="M191" s="150"/>
      <c r="P191" s="149">
        <f>P192</f>
        <v>0</v>
      </c>
      <c r="R191" s="149">
        <f>R192</f>
        <v>0</v>
      </c>
      <c r="T191" s="148">
        <f>T192</f>
        <v>0</v>
      </c>
      <c r="AR191" s="69" t="s">
        <v>266</v>
      </c>
      <c r="AT191" s="147" t="s">
        <v>110</v>
      </c>
      <c r="AU191" s="147" t="s">
        <v>264</v>
      </c>
      <c r="AY191" s="69" t="s">
        <v>265</v>
      </c>
      <c r="BK191" s="146">
        <f>BK192</f>
        <v>0</v>
      </c>
    </row>
    <row r="192" spans="2:65" s="2" customFormat="1" ht="24" customHeight="1" x14ac:dyDescent="0.25">
      <c r="B192" s="7"/>
      <c r="C192" s="197" t="s">
        <v>695</v>
      </c>
      <c r="D192" s="197" t="s">
        <v>78</v>
      </c>
      <c r="E192" s="196" t="s">
        <v>694</v>
      </c>
      <c r="F192" s="191" t="s">
        <v>693</v>
      </c>
      <c r="G192" s="195" t="s">
        <v>348</v>
      </c>
      <c r="H192" s="194">
        <v>148</v>
      </c>
      <c r="I192" s="193"/>
      <c r="J192" s="192">
        <f>ROUND(I192*H192,2)</f>
        <v>0</v>
      </c>
      <c r="K192" s="191" t="s">
        <v>282</v>
      </c>
      <c r="L192" s="7"/>
      <c r="M192" s="201" t="s">
        <v>35</v>
      </c>
      <c r="N192" s="171" t="s">
        <v>58</v>
      </c>
      <c r="P192" s="200">
        <f>O192*H192</f>
        <v>0</v>
      </c>
      <c r="Q192" s="200">
        <v>0</v>
      </c>
      <c r="R192" s="200">
        <f>Q192*H192</f>
        <v>0</v>
      </c>
      <c r="S192" s="200">
        <v>0</v>
      </c>
      <c r="T192" s="199">
        <f>S192*H192</f>
        <v>0</v>
      </c>
      <c r="AR192" s="185" t="s">
        <v>292</v>
      </c>
      <c r="AT192" s="185" t="s">
        <v>78</v>
      </c>
      <c r="AU192" s="185" t="s">
        <v>266</v>
      </c>
      <c r="AY192" s="40" t="s">
        <v>265</v>
      </c>
      <c r="BE192" s="134">
        <f>IF(N192="základní",J192,0)</f>
        <v>0</v>
      </c>
      <c r="BF192" s="134">
        <f>IF(N192="snížená",J192,0)</f>
        <v>0</v>
      </c>
      <c r="BG192" s="134">
        <f>IF(N192="zákl. přenesená",J192,0)</f>
        <v>0</v>
      </c>
      <c r="BH192" s="134">
        <f>IF(N192="sníž. přenesená",J192,0)</f>
        <v>0</v>
      </c>
      <c r="BI192" s="134">
        <f>IF(N192="nulová",J192,0)</f>
        <v>0</v>
      </c>
      <c r="BJ192" s="40" t="s">
        <v>264</v>
      </c>
      <c r="BK192" s="134">
        <f>ROUND(I192*H192,2)</f>
        <v>0</v>
      </c>
      <c r="BL192" s="40" t="s">
        <v>292</v>
      </c>
      <c r="BM192" s="185" t="s">
        <v>692</v>
      </c>
    </row>
    <row r="193" spans="2:65" s="66" customFormat="1" ht="22.9" customHeight="1" x14ac:dyDescent="0.2">
      <c r="B193" s="151"/>
      <c r="D193" s="69" t="s">
        <v>110</v>
      </c>
      <c r="E193" s="68" t="s">
        <v>691</v>
      </c>
      <c r="F193" s="68" t="s">
        <v>690</v>
      </c>
      <c r="I193" s="198"/>
      <c r="J193" s="152">
        <f>BK193</f>
        <v>0</v>
      </c>
      <c r="L193" s="151"/>
      <c r="M193" s="150"/>
      <c r="P193" s="149">
        <f>P194</f>
        <v>0</v>
      </c>
      <c r="R193" s="149">
        <f>R194</f>
        <v>0</v>
      </c>
      <c r="T193" s="148">
        <f>T194</f>
        <v>0</v>
      </c>
      <c r="AR193" s="69" t="s">
        <v>266</v>
      </c>
      <c r="AT193" s="147" t="s">
        <v>110</v>
      </c>
      <c r="AU193" s="147" t="s">
        <v>264</v>
      </c>
      <c r="AY193" s="69" t="s">
        <v>265</v>
      </c>
      <c r="BK193" s="146">
        <f>BK194</f>
        <v>0</v>
      </c>
    </row>
    <row r="194" spans="2:65" s="2" customFormat="1" ht="24" customHeight="1" x14ac:dyDescent="0.25">
      <c r="B194" s="7"/>
      <c r="C194" s="197" t="s">
        <v>689</v>
      </c>
      <c r="D194" s="197" t="s">
        <v>78</v>
      </c>
      <c r="E194" s="196" t="s">
        <v>688</v>
      </c>
      <c r="F194" s="191" t="s">
        <v>687</v>
      </c>
      <c r="G194" s="195" t="s">
        <v>348</v>
      </c>
      <c r="H194" s="194">
        <v>60</v>
      </c>
      <c r="I194" s="193"/>
      <c r="J194" s="192">
        <f>ROUND(I194*H194,2)</f>
        <v>0</v>
      </c>
      <c r="K194" s="191" t="s">
        <v>282</v>
      </c>
      <c r="L194" s="7"/>
      <c r="M194" s="201" t="s">
        <v>35</v>
      </c>
      <c r="N194" s="171" t="s">
        <v>58</v>
      </c>
      <c r="P194" s="200">
        <f>O194*H194</f>
        <v>0</v>
      </c>
      <c r="Q194" s="200">
        <v>0</v>
      </c>
      <c r="R194" s="200">
        <f>Q194*H194</f>
        <v>0</v>
      </c>
      <c r="S194" s="200">
        <v>0</v>
      </c>
      <c r="T194" s="199">
        <f>S194*H194</f>
        <v>0</v>
      </c>
      <c r="AR194" s="185" t="s">
        <v>292</v>
      </c>
      <c r="AT194" s="185" t="s">
        <v>78</v>
      </c>
      <c r="AU194" s="185" t="s">
        <v>266</v>
      </c>
      <c r="AY194" s="40" t="s">
        <v>265</v>
      </c>
      <c r="BE194" s="134">
        <f>IF(N194="základní",J194,0)</f>
        <v>0</v>
      </c>
      <c r="BF194" s="134">
        <f>IF(N194="snížená",J194,0)</f>
        <v>0</v>
      </c>
      <c r="BG194" s="134">
        <f>IF(N194="zákl. přenesená",J194,0)</f>
        <v>0</v>
      </c>
      <c r="BH194" s="134">
        <f>IF(N194="sníž. přenesená",J194,0)</f>
        <v>0</v>
      </c>
      <c r="BI194" s="134">
        <f>IF(N194="nulová",J194,0)</f>
        <v>0</v>
      </c>
      <c r="BJ194" s="40" t="s">
        <v>264</v>
      </c>
      <c r="BK194" s="134">
        <f>ROUND(I194*H194,2)</f>
        <v>0</v>
      </c>
      <c r="BL194" s="40" t="s">
        <v>292</v>
      </c>
      <c r="BM194" s="185" t="s">
        <v>686</v>
      </c>
    </row>
    <row r="195" spans="2:65" s="66" customFormat="1" ht="22.9" customHeight="1" x14ac:dyDescent="0.2">
      <c r="B195" s="151"/>
      <c r="D195" s="69" t="s">
        <v>110</v>
      </c>
      <c r="E195" s="68" t="s">
        <v>685</v>
      </c>
      <c r="F195" s="68" t="s">
        <v>684</v>
      </c>
      <c r="I195" s="198"/>
      <c r="J195" s="152">
        <f>BK195</f>
        <v>0</v>
      </c>
      <c r="L195" s="151"/>
      <c r="M195" s="150"/>
      <c r="P195" s="149">
        <f>P196</f>
        <v>0</v>
      </c>
      <c r="R195" s="149">
        <f>R196</f>
        <v>0</v>
      </c>
      <c r="T195" s="148">
        <f>T196</f>
        <v>0</v>
      </c>
      <c r="AR195" s="69" t="s">
        <v>266</v>
      </c>
      <c r="AT195" s="147" t="s">
        <v>110</v>
      </c>
      <c r="AU195" s="147" t="s">
        <v>264</v>
      </c>
      <c r="AY195" s="69" t="s">
        <v>265</v>
      </c>
      <c r="BK195" s="146">
        <f>BK196</f>
        <v>0</v>
      </c>
    </row>
    <row r="196" spans="2:65" s="2" customFormat="1" ht="24" customHeight="1" x14ac:dyDescent="0.25">
      <c r="B196" s="7"/>
      <c r="C196" s="197" t="s">
        <v>683</v>
      </c>
      <c r="D196" s="197" t="s">
        <v>78</v>
      </c>
      <c r="E196" s="196" t="s">
        <v>682</v>
      </c>
      <c r="F196" s="191" t="s">
        <v>681</v>
      </c>
      <c r="G196" s="195" t="s">
        <v>348</v>
      </c>
      <c r="H196" s="194">
        <v>10</v>
      </c>
      <c r="I196" s="193"/>
      <c r="J196" s="192">
        <f>ROUND(I196*H196,2)</f>
        <v>0</v>
      </c>
      <c r="K196" s="191" t="s">
        <v>282</v>
      </c>
      <c r="L196" s="7"/>
      <c r="M196" s="201" t="s">
        <v>35</v>
      </c>
      <c r="N196" s="171" t="s">
        <v>58</v>
      </c>
      <c r="P196" s="200">
        <f>O196*H196</f>
        <v>0</v>
      </c>
      <c r="Q196" s="200">
        <v>0</v>
      </c>
      <c r="R196" s="200">
        <f>Q196*H196</f>
        <v>0</v>
      </c>
      <c r="S196" s="200">
        <v>0</v>
      </c>
      <c r="T196" s="199">
        <f>S196*H196</f>
        <v>0</v>
      </c>
      <c r="AR196" s="185" t="s">
        <v>292</v>
      </c>
      <c r="AT196" s="185" t="s">
        <v>78</v>
      </c>
      <c r="AU196" s="185" t="s">
        <v>266</v>
      </c>
      <c r="AY196" s="40" t="s">
        <v>265</v>
      </c>
      <c r="BE196" s="134">
        <f>IF(N196="základní",J196,0)</f>
        <v>0</v>
      </c>
      <c r="BF196" s="134">
        <f>IF(N196="snížená",J196,0)</f>
        <v>0</v>
      </c>
      <c r="BG196" s="134">
        <f>IF(N196="zákl. přenesená",J196,0)</f>
        <v>0</v>
      </c>
      <c r="BH196" s="134">
        <f>IF(N196="sníž. přenesená",J196,0)</f>
        <v>0</v>
      </c>
      <c r="BI196" s="134">
        <f>IF(N196="nulová",J196,0)</f>
        <v>0</v>
      </c>
      <c r="BJ196" s="40" t="s">
        <v>264</v>
      </c>
      <c r="BK196" s="134">
        <f>ROUND(I196*H196,2)</f>
        <v>0</v>
      </c>
      <c r="BL196" s="40" t="s">
        <v>292</v>
      </c>
      <c r="BM196" s="185" t="s">
        <v>680</v>
      </c>
    </row>
    <row r="197" spans="2:65" s="66" customFormat="1" ht="22.9" customHeight="1" x14ac:dyDescent="0.2">
      <c r="B197" s="151"/>
      <c r="D197" s="69" t="s">
        <v>110</v>
      </c>
      <c r="E197" s="68" t="s">
        <v>679</v>
      </c>
      <c r="F197" s="68" t="s">
        <v>678</v>
      </c>
      <c r="I197" s="198"/>
      <c r="J197" s="152">
        <f>BK197</f>
        <v>0</v>
      </c>
      <c r="L197" s="151"/>
      <c r="M197" s="150"/>
      <c r="P197" s="149">
        <f>SUM(P198:P199)</f>
        <v>0</v>
      </c>
      <c r="R197" s="149">
        <f>SUM(R198:R199)</f>
        <v>0</v>
      </c>
      <c r="T197" s="148">
        <f>SUM(T198:T199)</f>
        <v>0</v>
      </c>
      <c r="AR197" s="69" t="s">
        <v>266</v>
      </c>
      <c r="AT197" s="147" t="s">
        <v>110</v>
      </c>
      <c r="AU197" s="147" t="s">
        <v>264</v>
      </c>
      <c r="AY197" s="69" t="s">
        <v>265</v>
      </c>
      <c r="BK197" s="146">
        <f>SUM(BK198:BK199)</f>
        <v>0</v>
      </c>
    </row>
    <row r="198" spans="2:65" s="2" customFormat="1" ht="36" customHeight="1" x14ac:dyDescent="0.25">
      <c r="B198" s="7"/>
      <c r="C198" s="197" t="s">
        <v>355</v>
      </c>
      <c r="D198" s="197" t="s">
        <v>78</v>
      </c>
      <c r="E198" s="196" t="s">
        <v>677</v>
      </c>
      <c r="F198" s="191" t="s">
        <v>676</v>
      </c>
      <c r="G198" s="195" t="s">
        <v>348</v>
      </c>
      <c r="H198" s="194">
        <v>44</v>
      </c>
      <c r="I198" s="193"/>
      <c r="J198" s="192">
        <f>ROUND(I198*H198,2)</f>
        <v>0</v>
      </c>
      <c r="K198" s="191" t="s">
        <v>74</v>
      </c>
      <c r="L198" s="7"/>
      <c r="M198" s="201" t="s">
        <v>35</v>
      </c>
      <c r="N198" s="171" t="s">
        <v>58</v>
      </c>
      <c r="P198" s="200">
        <f>O198*H198</f>
        <v>0</v>
      </c>
      <c r="Q198" s="200">
        <v>0</v>
      </c>
      <c r="R198" s="200">
        <f>Q198*H198</f>
        <v>0</v>
      </c>
      <c r="S198" s="200">
        <v>0</v>
      </c>
      <c r="T198" s="199">
        <f>S198*H198</f>
        <v>0</v>
      </c>
      <c r="AR198" s="185" t="s">
        <v>292</v>
      </c>
      <c r="AT198" s="185" t="s">
        <v>78</v>
      </c>
      <c r="AU198" s="185" t="s">
        <v>266</v>
      </c>
      <c r="AY198" s="40" t="s">
        <v>265</v>
      </c>
      <c r="BE198" s="134">
        <f>IF(N198="základní",J198,0)</f>
        <v>0</v>
      </c>
      <c r="BF198" s="134">
        <f>IF(N198="snížená",J198,0)</f>
        <v>0</v>
      </c>
      <c r="BG198" s="134">
        <f>IF(N198="zákl. přenesená",J198,0)</f>
        <v>0</v>
      </c>
      <c r="BH198" s="134">
        <f>IF(N198="sníž. přenesená",J198,0)</f>
        <v>0</v>
      </c>
      <c r="BI198" s="134">
        <f>IF(N198="nulová",J198,0)</f>
        <v>0</v>
      </c>
      <c r="BJ198" s="40" t="s">
        <v>264</v>
      </c>
      <c r="BK198" s="134">
        <f>ROUND(I198*H198,2)</f>
        <v>0</v>
      </c>
      <c r="BL198" s="40" t="s">
        <v>292</v>
      </c>
      <c r="BM198" s="185" t="s">
        <v>675</v>
      </c>
    </row>
    <row r="199" spans="2:65" s="2" customFormat="1" ht="24" customHeight="1" x14ac:dyDescent="0.25">
      <c r="B199" s="7"/>
      <c r="C199" s="210" t="s">
        <v>351</v>
      </c>
      <c r="D199" s="210" t="s">
        <v>160</v>
      </c>
      <c r="E199" s="209" t="s">
        <v>674</v>
      </c>
      <c r="F199" s="204" t="s">
        <v>673</v>
      </c>
      <c r="G199" s="208" t="s">
        <v>339</v>
      </c>
      <c r="H199" s="207">
        <v>44</v>
      </c>
      <c r="I199" s="206"/>
      <c r="J199" s="205">
        <f>ROUND(I199*H199,2)</f>
        <v>0</v>
      </c>
      <c r="K199" s="204" t="s">
        <v>35</v>
      </c>
      <c r="L199" s="155"/>
      <c r="M199" s="203" t="s">
        <v>35</v>
      </c>
      <c r="N199" s="202" t="s">
        <v>58</v>
      </c>
      <c r="P199" s="200">
        <f>O199*H199</f>
        <v>0</v>
      </c>
      <c r="Q199" s="200">
        <v>0</v>
      </c>
      <c r="R199" s="200">
        <f>Q199*H199</f>
        <v>0</v>
      </c>
      <c r="S199" s="200">
        <v>0</v>
      </c>
      <c r="T199" s="199">
        <f>S199*H199</f>
        <v>0</v>
      </c>
      <c r="AR199" s="185" t="s">
        <v>293</v>
      </c>
      <c r="AT199" s="185" t="s">
        <v>160</v>
      </c>
      <c r="AU199" s="185" t="s">
        <v>266</v>
      </c>
      <c r="AY199" s="40" t="s">
        <v>265</v>
      </c>
      <c r="BE199" s="134">
        <f>IF(N199="základní",J199,0)</f>
        <v>0</v>
      </c>
      <c r="BF199" s="134">
        <f>IF(N199="snížená",J199,0)</f>
        <v>0</v>
      </c>
      <c r="BG199" s="134">
        <f>IF(N199="zákl. přenesená",J199,0)</f>
        <v>0</v>
      </c>
      <c r="BH199" s="134">
        <f>IF(N199="sníž. přenesená",J199,0)</f>
        <v>0</v>
      </c>
      <c r="BI199" s="134">
        <f>IF(N199="nulová",J199,0)</f>
        <v>0</v>
      </c>
      <c r="BJ199" s="40" t="s">
        <v>264</v>
      </c>
      <c r="BK199" s="134">
        <f>ROUND(I199*H199,2)</f>
        <v>0</v>
      </c>
      <c r="BL199" s="40" t="s">
        <v>292</v>
      </c>
      <c r="BM199" s="185" t="s">
        <v>672</v>
      </c>
    </row>
    <row r="200" spans="2:65" s="66" customFormat="1" ht="22.9" customHeight="1" x14ac:dyDescent="0.2">
      <c r="B200" s="151"/>
      <c r="D200" s="69" t="s">
        <v>110</v>
      </c>
      <c r="E200" s="68" t="s">
        <v>671</v>
      </c>
      <c r="F200" s="68" t="s">
        <v>670</v>
      </c>
      <c r="I200" s="198"/>
      <c r="J200" s="152">
        <f>BK200</f>
        <v>0</v>
      </c>
      <c r="L200" s="151"/>
      <c r="M200" s="150"/>
      <c r="P200" s="149">
        <f>SUM(P201:P203)</f>
        <v>0</v>
      </c>
      <c r="R200" s="149">
        <f>SUM(R201:R203)</f>
        <v>0</v>
      </c>
      <c r="T200" s="148">
        <f>SUM(T201:T203)</f>
        <v>0</v>
      </c>
      <c r="AR200" s="69" t="s">
        <v>266</v>
      </c>
      <c r="AT200" s="147" t="s">
        <v>110</v>
      </c>
      <c r="AU200" s="147" t="s">
        <v>264</v>
      </c>
      <c r="AY200" s="69" t="s">
        <v>265</v>
      </c>
      <c r="BK200" s="146">
        <f>SUM(BK201:BK203)</f>
        <v>0</v>
      </c>
    </row>
    <row r="201" spans="2:65" s="2" customFormat="1" ht="60" customHeight="1" x14ac:dyDescent="0.25">
      <c r="B201" s="7"/>
      <c r="C201" s="197" t="s">
        <v>669</v>
      </c>
      <c r="D201" s="197" t="s">
        <v>78</v>
      </c>
      <c r="E201" s="196" t="s">
        <v>668</v>
      </c>
      <c r="F201" s="191" t="s">
        <v>667</v>
      </c>
      <c r="G201" s="195" t="s">
        <v>348</v>
      </c>
      <c r="H201" s="194">
        <v>66</v>
      </c>
      <c r="I201" s="193"/>
      <c r="J201" s="192">
        <f>ROUND(I201*H201,2)</f>
        <v>0</v>
      </c>
      <c r="K201" s="191" t="s">
        <v>282</v>
      </c>
      <c r="L201" s="7"/>
      <c r="M201" s="201" t="s">
        <v>35</v>
      </c>
      <c r="N201" s="171" t="s">
        <v>58</v>
      </c>
      <c r="P201" s="200">
        <f>O201*H201</f>
        <v>0</v>
      </c>
      <c r="Q201" s="200">
        <v>0</v>
      </c>
      <c r="R201" s="200">
        <f>Q201*H201</f>
        <v>0</v>
      </c>
      <c r="S201" s="200">
        <v>0</v>
      </c>
      <c r="T201" s="199">
        <f>S201*H201</f>
        <v>0</v>
      </c>
      <c r="AR201" s="185" t="s">
        <v>292</v>
      </c>
      <c r="AT201" s="185" t="s">
        <v>78</v>
      </c>
      <c r="AU201" s="185" t="s">
        <v>266</v>
      </c>
      <c r="AY201" s="40" t="s">
        <v>265</v>
      </c>
      <c r="BE201" s="134">
        <f>IF(N201="základní",J201,0)</f>
        <v>0</v>
      </c>
      <c r="BF201" s="134">
        <f>IF(N201="snížená",J201,0)</f>
        <v>0</v>
      </c>
      <c r="BG201" s="134">
        <f>IF(N201="zákl. přenesená",J201,0)</f>
        <v>0</v>
      </c>
      <c r="BH201" s="134">
        <f>IF(N201="sníž. přenesená",J201,0)</f>
        <v>0</v>
      </c>
      <c r="BI201" s="134">
        <f>IF(N201="nulová",J201,0)</f>
        <v>0</v>
      </c>
      <c r="BJ201" s="40" t="s">
        <v>264</v>
      </c>
      <c r="BK201" s="134">
        <f>ROUND(I201*H201,2)</f>
        <v>0</v>
      </c>
      <c r="BL201" s="40" t="s">
        <v>292</v>
      </c>
      <c r="BM201" s="185" t="s">
        <v>666</v>
      </c>
    </row>
    <row r="202" spans="2:65" s="2" customFormat="1" ht="36" customHeight="1" x14ac:dyDescent="0.25">
      <c r="B202" s="7"/>
      <c r="C202" s="210" t="s">
        <v>665</v>
      </c>
      <c r="D202" s="210" t="s">
        <v>160</v>
      </c>
      <c r="E202" s="209" t="s">
        <v>664</v>
      </c>
      <c r="F202" s="204" t="s">
        <v>663</v>
      </c>
      <c r="G202" s="208" t="s">
        <v>339</v>
      </c>
      <c r="H202" s="207">
        <v>66</v>
      </c>
      <c r="I202" s="206"/>
      <c r="J202" s="205">
        <f>ROUND(I202*H202,2)</f>
        <v>0</v>
      </c>
      <c r="K202" s="204" t="s">
        <v>35</v>
      </c>
      <c r="L202" s="155"/>
      <c r="M202" s="203" t="s">
        <v>35</v>
      </c>
      <c r="N202" s="202" t="s">
        <v>58</v>
      </c>
      <c r="P202" s="200">
        <f>O202*H202</f>
        <v>0</v>
      </c>
      <c r="Q202" s="200">
        <v>0</v>
      </c>
      <c r="R202" s="200">
        <f>Q202*H202</f>
        <v>0</v>
      </c>
      <c r="S202" s="200">
        <v>0</v>
      </c>
      <c r="T202" s="199">
        <f>S202*H202</f>
        <v>0</v>
      </c>
      <c r="AR202" s="185" t="s">
        <v>293</v>
      </c>
      <c r="AT202" s="185" t="s">
        <v>160</v>
      </c>
      <c r="AU202" s="185" t="s">
        <v>266</v>
      </c>
      <c r="AY202" s="40" t="s">
        <v>265</v>
      </c>
      <c r="BE202" s="134">
        <f>IF(N202="základní",J202,0)</f>
        <v>0</v>
      </c>
      <c r="BF202" s="134">
        <f>IF(N202="snížená",J202,0)</f>
        <v>0</v>
      </c>
      <c r="BG202" s="134">
        <f>IF(N202="zákl. přenesená",J202,0)</f>
        <v>0</v>
      </c>
      <c r="BH202" s="134">
        <f>IF(N202="sníž. přenesená",J202,0)</f>
        <v>0</v>
      </c>
      <c r="BI202" s="134">
        <f>IF(N202="nulová",J202,0)</f>
        <v>0</v>
      </c>
      <c r="BJ202" s="40" t="s">
        <v>264</v>
      </c>
      <c r="BK202" s="134">
        <f>ROUND(I202*H202,2)</f>
        <v>0</v>
      </c>
      <c r="BL202" s="40" t="s">
        <v>292</v>
      </c>
      <c r="BM202" s="185" t="s">
        <v>662</v>
      </c>
    </row>
    <row r="203" spans="2:65" s="2" customFormat="1" ht="24" customHeight="1" x14ac:dyDescent="0.25">
      <c r="B203" s="7"/>
      <c r="C203" s="210" t="s">
        <v>263</v>
      </c>
      <c r="D203" s="210" t="s">
        <v>160</v>
      </c>
      <c r="E203" s="209" t="s">
        <v>661</v>
      </c>
      <c r="F203" s="204" t="s">
        <v>660</v>
      </c>
      <c r="G203" s="208" t="s">
        <v>339</v>
      </c>
      <c r="H203" s="207">
        <v>264</v>
      </c>
      <c r="I203" s="206"/>
      <c r="J203" s="205">
        <f>ROUND(I203*H203,2)</f>
        <v>0</v>
      </c>
      <c r="K203" s="204" t="s">
        <v>35</v>
      </c>
      <c r="L203" s="155"/>
      <c r="M203" s="203" t="s">
        <v>35</v>
      </c>
      <c r="N203" s="202" t="s">
        <v>58</v>
      </c>
      <c r="P203" s="200">
        <f>O203*H203</f>
        <v>0</v>
      </c>
      <c r="Q203" s="200">
        <v>0</v>
      </c>
      <c r="R203" s="200">
        <f>Q203*H203</f>
        <v>0</v>
      </c>
      <c r="S203" s="200">
        <v>0</v>
      </c>
      <c r="T203" s="199">
        <f>S203*H203</f>
        <v>0</v>
      </c>
      <c r="AR203" s="185" t="s">
        <v>293</v>
      </c>
      <c r="AT203" s="185" t="s">
        <v>160</v>
      </c>
      <c r="AU203" s="185" t="s">
        <v>266</v>
      </c>
      <c r="AY203" s="40" t="s">
        <v>265</v>
      </c>
      <c r="BE203" s="134">
        <f>IF(N203="základní",J203,0)</f>
        <v>0</v>
      </c>
      <c r="BF203" s="134">
        <f>IF(N203="snížená",J203,0)</f>
        <v>0</v>
      </c>
      <c r="BG203" s="134">
        <f>IF(N203="zákl. přenesená",J203,0)</f>
        <v>0</v>
      </c>
      <c r="BH203" s="134">
        <f>IF(N203="sníž. přenesená",J203,0)</f>
        <v>0</v>
      </c>
      <c r="BI203" s="134">
        <f>IF(N203="nulová",J203,0)</f>
        <v>0</v>
      </c>
      <c r="BJ203" s="40" t="s">
        <v>264</v>
      </c>
      <c r="BK203" s="134">
        <f>ROUND(I203*H203,2)</f>
        <v>0</v>
      </c>
      <c r="BL203" s="40" t="s">
        <v>292</v>
      </c>
      <c r="BM203" s="185" t="s">
        <v>659</v>
      </c>
    </row>
    <row r="204" spans="2:65" s="66" customFormat="1" ht="22.9" customHeight="1" x14ac:dyDescent="0.2">
      <c r="B204" s="151"/>
      <c r="D204" s="69" t="s">
        <v>110</v>
      </c>
      <c r="E204" s="68" t="s">
        <v>658</v>
      </c>
      <c r="F204" s="68" t="s">
        <v>657</v>
      </c>
      <c r="I204" s="198"/>
      <c r="J204" s="152">
        <f>BK204</f>
        <v>0</v>
      </c>
      <c r="L204" s="151"/>
      <c r="M204" s="150"/>
      <c r="P204" s="149">
        <f>SUM(P205:P208)</f>
        <v>0</v>
      </c>
      <c r="R204" s="149">
        <f>SUM(R205:R208)</f>
        <v>0</v>
      </c>
      <c r="T204" s="148">
        <f>SUM(T205:T208)</f>
        <v>0</v>
      </c>
      <c r="AR204" s="69" t="s">
        <v>266</v>
      </c>
      <c r="AT204" s="147" t="s">
        <v>110</v>
      </c>
      <c r="AU204" s="147" t="s">
        <v>264</v>
      </c>
      <c r="AY204" s="69" t="s">
        <v>265</v>
      </c>
      <c r="BK204" s="146">
        <f>SUM(BK205:BK208)</f>
        <v>0</v>
      </c>
    </row>
    <row r="205" spans="2:65" s="2" customFormat="1" ht="48" customHeight="1" x14ac:dyDescent="0.25">
      <c r="B205" s="7"/>
      <c r="C205" s="197" t="s">
        <v>383</v>
      </c>
      <c r="D205" s="197" t="s">
        <v>78</v>
      </c>
      <c r="E205" s="196" t="s">
        <v>656</v>
      </c>
      <c r="F205" s="191" t="s">
        <v>655</v>
      </c>
      <c r="G205" s="195" t="s">
        <v>348</v>
      </c>
      <c r="H205" s="194">
        <v>10</v>
      </c>
      <c r="I205" s="193"/>
      <c r="J205" s="192">
        <f>ROUND(I205*H205,2)</f>
        <v>0</v>
      </c>
      <c r="K205" s="191" t="s">
        <v>282</v>
      </c>
      <c r="L205" s="7"/>
      <c r="M205" s="201" t="s">
        <v>35</v>
      </c>
      <c r="N205" s="171" t="s">
        <v>58</v>
      </c>
      <c r="P205" s="200">
        <f>O205*H205</f>
        <v>0</v>
      </c>
      <c r="Q205" s="200">
        <v>0</v>
      </c>
      <c r="R205" s="200">
        <f>Q205*H205</f>
        <v>0</v>
      </c>
      <c r="S205" s="200">
        <v>0</v>
      </c>
      <c r="T205" s="199">
        <f>S205*H205</f>
        <v>0</v>
      </c>
      <c r="AR205" s="185" t="s">
        <v>292</v>
      </c>
      <c r="AT205" s="185" t="s">
        <v>78</v>
      </c>
      <c r="AU205" s="185" t="s">
        <v>266</v>
      </c>
      <c r="AY205" s="40" t="s">
        <v>265</v>
      </c>
      <c r="BE205" s="134">
        <f>IF(N205="základní",J205,0)</f>
        <v>0</v>
      </c>
      <c r="BF205" s="134">
        <f>IF(N205="snížená",J205,0)</f>
        <v>0</v>
      </c>
      <c r="BG205" s="134">
        <f>IF(N205="zákl. přenesená",J205,0)</f>
        <v>0</v>
      </c>
      <c r="BH205" s="134">
        <f>IF(N205="sníž. přenesená",J205,0)</f>
        <v>0</v>
      </c>
      <c r="BI205" s="134">
        <f>IF(N205="nulová",J205,0)</f>
        <v>0</v>
      </c>
      <c r="BJ205" s="40" t="s">
        <v>264</v>
      </c>
      <c r="BK205" s="134">
        <f>ROUND(I205*H205,2)</f>
        <v>0</v>
      </c>
      <c r="BL205" s="40" t="s">
        <v>292</v>
      </c>
      <c r="BM205" s="185" t="s">
        <v>654</v>
      </c>
    </row>
    <row r="206" spans="2:65" s="2" customFormat="1" ht="36" customHeight="1" x14ac:dyDescent="0.25">
      <c r="B206" s="7"/>
      <c r="C206" s="197" t="s">
        <v>653</v>
      </c>
      <c r="D206" s="197" t="s">
        <v>78</v>
      </c>
      <c r="E206" s="196" t="s">
        <v>652</v>
      </c>
      <c r="F206" s="191" t="s">
        <v>651</v>
      </c>
      <c r="G206" s="195" t="s">
        <v>348</v>
      </c>
      <c r="H206" s="194">
        <v>10</v>
      </c>
      <c r="I206" s="193"/>
      <c r="J206" s="192">
        <f>ROUND(I206*H206,2)</f>
        <v>0</v>
      </c>
      <c r="K206" s="191" t="s">
        <v>282</v>
      </c>
      <c r="L206" s="7"/>
      <c r="M206" s="201" t="s">
        <v>35</v>
      </c>
      <c r="N206" s="171" t="s">
        <v>58</v>
      </c>
      <c r="P206" s="200">
        <f>O206*H206</f>
        <v>0</v>
      </c>
      <c r="Q206" s="200">
        <v>0</v>
      </c>
      <c r="R206" s="200">
        <f>Q206*H206</f>
        <v>0</v>
      </c>
      <c r="S206" s="200">
        <v>0</v>
      </c>
      <c r="T206" s="199">
        <f>S206*H206</f>
        <v>0</v>
      </c>
      <c r="AR206" s="185" t="s">
        <v>292</v>
      </c>
      <c r="AT206" s="185" t="s">
        <v>78</v>
      </c>
      <c r="AU206" s="185" t="s">
        <v>266</v>
      </c>
      <c r="AY206" s="40" t="s">
        <v>265</v>
      </c>
      <c r="BE206" s="134">
        <f>IF(N206="základní",J206,0)</f>
        <v>0</v>
      </c>
      <c r="BF206" s="134">
        <f>IF(N206="snížená",J206,0)</f>
        <v>0</v>
      </c>
      <c r="BG206" s="134">
        <f>IF(N206="zákl. přenesená",J206,0)</f>
        <v>0</v>
      </c>
      <c r="BH206" s="134">
        <f>IF(N206="sníž. přenesená",J206,0)</f>
        <v>0</v>
      </c>
      <c r="BI206" s="134">
        <f>IF(N206="nulová",J206,0)</f>
        <v>0</v>
      </c>
      <c r="BJ206" s="40" t="s">
        <v>264</v>
      </c>
      <c r="BK206" s="134">
        <f>ROUND(I206*H206,2)</f>
        <v>0</v>
      </c>
      <c r="BL206" s="40" t="s">
        <v>292</v>
      </c>
      <c r="BM206" s="185" t="s">
        <v>650</v>
      </c>
    </row>
    <row r="207" spans="2:65" s="2" customFormat="1" ht="24" customHeight="1" x14ac:dyDescent="0.25">
      <c r="B207" s="7"/>
      <c r="C207" s="210" t="s">
        <v>649</v>
      </c>
      <c r="D207" s="210" t="s">
        <v>160</v>
      </c>
      <c r="E207" s="209" t="s">
        <v>648</v>
      </c>
      <c r="F207" s="204" t="s">
        <v>647</v>
      </c>
      <c r="G207" s="208" t="s">
        <v>339</v>
      </c>
      <c r="H207" s="207">
        <v>10</v>
      </c>
      <c r="I207" s="206"/>
      <c r="J207" s="205">
        <f>ROUND(I207*H207,2)</f>
        <v>0</v>
      </c>
      <c r="K207" s="204" t="s">
        <v>35</v>
      </c>
      <c r="L207" s="155"/>
      <c r="M207" s="203" t="s">
        <v>35</v>
      </c>
      <c r="N207" s="202" t="s">
        <v>58</v>
      </c>
      <c r="P207" s="200">
        <f>O207*H207</f>
        <v>0</v>
      </c>
      <c r="Q207" s="200">
        <v>0</v>
      </c>
      <c r="R207" s="200">
        <f>Q207*H207</f>
        <v>0</v>
      </c>
      <c r="S207" s="200">
        <v>0</v>
      </c>
      <c r="T207" s="199">
        <f>S207*H207</f>
        <v>0</v>
      </c>
      <c r="AR207" s="185" t="s">
        <v>293</v>
      </c>
      <c r="AT207" s="185" t="s">
        <v>160</v>
      </c>
      <c r="AU207" s="185" t="s">
        <v>266</v>
      </c>
      <c r="AY207" s="40" t="s">
        <v>265</v>
      </c>
      <c r="BE207" s="134">
        <f>IF(N207="základní",J207,0)</f>
        <v>0</v>
      </c>
      <c r="BF207" s="134">
        <f>IF(N207="snížená",J207,0)</f>
        <v>0</v>
      </c>
      <c r="BG207" s="134">
        <f>IF(N207="zákl. přenesená",J207,0)</f>
        <v>0</v>
      </c>
      <c r="BH207" s="134">
        <f>IF(N207="sníž. přenesená",J207,0)</f>
        <v>0</v>
      </c>
      <c r="BI207" s="134">
        <f>IF(N207="nulová",J207,0)</f>
        <v>0</v>
      </c>
      <c r="BJ207" s="40" t="s">
        <v>264</v>
      </c>
      <c r="BK207" s="134">
        <f>ROUND(I207*H207,2)</f>
        <v>0</v>
      </c>
      <c r="BL207" s="40" t="s">
        <v>292</v>
      </c>
      <c r="BM207" s="185" t="s">
        <v>646</v>
      </c>
    </row>
    <row r="208" spans="2:65" s="2" customFormat="1" ht="24" customHeight="1" x14ac:dyDescent="0.25">
      <c r="B208" s="7"/>
      <c r="C208" s="210" t="s">
        <v>645</v>
      </c>
      <c r="D208" s="210" t="s">
        <v>160</v>
      </c>
      <c r="E208" s="209" t="s">
        <v>644</v>
      </c>
      <c r="F208" s="204" t="s">
        <v>643</v>
      </c>
      <c r="G208" s="208" t="s">
        <v>339</v>
      </c>
      <c r="H208" s="207">
        <v>10</v>
      </c>
      <c r="I208" s="206"/>
      <c r="J208" s="205">
        <f>ROUND(I208*H208,2)</f>
        <v>0</v>
      </c>
      <c r="K208" s="204" t="s">
        <v>35</v>
      </c>
      <c r="L208" s="155"/>
      <c r="M208" s="203" t="s">
        <v>35</v>
      </c>
      <c r="N208" s="202" t="s">
        <v>58</v>
      </c>
      <c r="P208" s="200">
        <f>O208*H208</f>
        <v>0</v>
      </c>
      <c r="Q208" s="200">
        <v>0</v>
      </c>
      <c r="R208" s="200">
        <f>Q208*H208</f>
        <v>0</v>
      </c>
      <c r="S208" s="200">
        <v>0</v>
      </c>
      <c r="T208" s="199">
        <f>S208*H208</f>
        <v>0</v>
      </c>
      <c r="AR208" s="185" t="s">
        <v>293</v>
      </c>
      <c r="AT208" s="185" t="s">
        <v>160</v>
      </c>
      <c r="AU208" s="185" t="s">
        <v>266</v>
      </c>
      <c r="AY208" s="40" t="s">
        <v>265</v>
      </c>
      <c r="BE208" s="134">
        <f>IF(N208="základní",J208,0)</f>
        <v>0</v>
      </c>
      <c r="BF208" s="134">
        <f>IF(N208="snížená",J208,0)</f>
        <v>0</v>
      </c>
      <c r="BG208" s="134">
        <f>IF(N208="zákl. přenesená",J208,0)</f>
        <v>0</v>
      </c>
      <c r="BH208" s="134">
        <f>IF(N208="sníž. přenesená",J208,0)</f>
        <v>0</v>
      </c>
      <c r="BI208" s="134">
        <f>IF(N208="nulová",J208,0)</f>
        <v>0</v>
      </c>
      <c r="BJ208" s="40" t="s">
        <v>264</v>
      </c>
      <c r="BK208" s="134">
        <f>ROUND(I208*H208,2)</f>
        <v>0</v>
      </c>
      <c r="BL208" s="40" t="s">
        <v>292</v>
      </c>
      <c r="BM208" s="185" t="s">
        <v>642</v>
      </c>
    </row>
    <row r="209" spans="2:65" s="66" customFormat="1" ht="22.9" customHeight="1" x14ac:dyDescent="0.2">
      <c r="B209" s="151"/>
      <c r="D209" s="69" t="s">
        <v>110</v>
      </c>
      <c r="E209" s="68" t="s">
        <v>641</v>
      </c>
      <c r="F209" s="68" t="s">
        <v>640</v>
      </c>
      <c r="I209" s="198"/>
      <c r="J209" s="152">
        <f>BK209</f>
        <v>0</v>
      </c>
      <c r="L209" s="151"/>
      <c r="M209" s="150"/>
      <c r="P209" s="149">
        <f>SUM(P210:P211)</f>
        <v>0</v>
      </c>
      <c r="R209" s="149">
        <f>SUM(R210:R211)</f>
        <v>0</v>
      </c>
      <c r="T209" s="148">
        <f>SUM(T210:T211)</f>
        <v>0</v>
      </c>
      <c r="AR209" s="69" t="s">
        <v>266</v>
      </c>
      <c r="AT209" s="147" t="s">
        <v>110</v>
      </c>
      <c r="AU209" s="147" t="s">
        <v>264</v>
      </c>
      <c r="AY209" s="69" t="s">
        <v>265</v>
      </c>
      <c r="BK209" s="146">
        <f>SUM(BK210:BK211)</f>
        <v>0</v>
      </c>
    </row>
    <row r="210" spans="2:65" s="2" customFormat="1" ht="36" customHeight="1" x14ac:dyDescent="0.25">
      <c r="B210" s="7"/>
      <c r="C210" s="197" t="s">
        <v>371</v>
      </c>
      <c r="D210" s="197" t="s">
        <v>78</v>
      </c>
      <c r="E210" s="196" t="s">
        <v>639</v>
      </c>
      <c r="F210" s="191" t="s">
        <v>638</v>
      </c>
      <c r="G210" s="195" t="s">
        <v>348</v>
      </c>
      <c r="H210" s="194">
        <v>9</v>
      </c>
      <c r="I210" s="193"/>
      <c r="J210" s="192">
        <f>ROUND(I210*H210,2)</f>
        <v>0</v>
      </c>
      <c r="K210" s="191" t="s">
        <v>282</v>
      </c>
      <c r="L210" s="7"/>
      <c r="M210" s="201" t="s">
        <v>35</v>
      </c>
      <c r="N210" s="171" t="s">
        <v>58</v>
      </c>
      <c r="P210" s="200">
        <f>O210*H210</f>
        <v>0</v>
      </c>
      <c r="Q210" s="200">
        <v>0</v>
      </c>
      <c r="R210" s="200">
        <f>Q210*H210</f>
        <v>0</v>
      </c>
      <c r="S210" s="200">
        <v>0</v>
      </c>
      <c r="T210" s="199">
        <f>S210*H210</f>
        <v>0</v>
      </c>
      <c r="AR210" s="185" t="s">
        <v>292</v>
      </c>
      <c r="AT210" s="185" t="s">
        <v>78</v>
      </c>
      <c r="AU210" s="185" t="s">
        <v>266</v>
      </c>
      <c r="AY210" s="40" t="s">
        <v>265</v>
      </c>
      <c r="BE210" s="134">
        <f>IF(N210="základní",J210,0)</f>
        <v>0</v>
      </c>
      <c r="BF210" s="134">
        <f>IF(N210="snížená",J210,0)</f>
        <v>0</v>
      </c>
      <c r="BG210" s="134">
        <f>IF(N210="zákl. přenesená",J210,0)</f>
        <v>0</v>
      </c>
      <c r="BH210" s="134">
        <f>IF(N210="sníž. přenesená",J210,0)</f>
        <v>0</v>
      </c>
      <c r="BI210" s="134">
        <f>IF(N210="nulová",J210,0)</f>
        <v>0</v>
      </c>
      <c r="BJ210" s="40" t="s">
        <v>264</v>
      </c>
      <c r="BK210" s="134">
        <f>ROUND(I210*H210,2)</f>
        <v>0</v>
      </c>
      <c r="BL210" s="40" t="s">
        <v>292</v>
      </c>
      <c r="BM210" s="185" t="s">
        <v>637</v>
      </c>
    </row>
    <row r="211" spans="2:65" s="2" customFormat="1" ht="48" customHeight="1" x14ac:dyDescent="0.25">
      <c r="B211" s="7"/>
      <c r="C211" s="210" t="s">
        <v>636</v>
      </c>
      <c r="D211" s="210" t="s">
        <v>160</v>
      </c>
      <c r="E211" s="209" t="s">
        <v>635</v>
      </c>
      <c r="F211" s="204" t="s">
        <v>634</v>
      </c>
      <c r="G211" s="208" t="s">
        <v>339</v>
      </c>
      <c r="H211" s="207">
        <v>9</v>
      </c>
      <c r="I211" s="206"/>
      <c r="J211" s="205">
        <f>ROUND(I211*H211,2)</f>
        <v>0</v>
      </c>
      <c r="K211" s="204" t="s">
        <v>35</v>
      </c>
      <c r="L211" s="155"/>
      <c r="M211" s="203" t="s">
        <v>35</v>
      </c>
      <c r="N211" s="202" t="s">
        <v>58</v>
      </c>
      <c r="P211" s="200">
        <f>O211*H211</f>
        <v>0</v>
      </c>
      <c r="Q211" s="200">
        <v>0</v>
      </c>
      <c r="R211" s="200">
        <f>Q211*H211</f>
        <v>0</v>
      </c>
      <c r="S211" s="200">
        <v>0</v>
      </c>
      <c r="T211" s="199">
        <f>S211*H211</f>
        <v>0</v>
      </c>
      <c r="AR211" s="185" t="s">
        <v>293</v>
      </c>
      <c r="AT211" s="185" t="s">
        <v>160</v>
      </c>
      <c r="AU211" s="185" t="s">
        <v>266</v>
      </c>
      <c r="AY211" s="40" t="s">
        <v>265</v>
      </c>
      <c r="BE211" s="134">
        <f>IF(N211="základní",J211,0)</f>
        <v>0</v>
      </c>
      <c r="BF211" s="134">
        <f>IF(N211="snížená",J211,0)</f>
        <v>0</v>
      </c>
      <c r="BG211" s="134">
        <f>IF(N211="zákl. přenesená",J211,0)</f>
        <v>0</v>
      </c>
      <c r="BH211" s="134">
        <f>IF(N211="sníž. přenesená",J211,0)</f>
        <v>0</v>
      </c>
      <c r="BI211" s="134">
        <f>IF(N211="nulová",J211,0)</f>
        <v>0</v>
      </c>
      <c r="BJ211" s="40" t="s">
        <v>264</v>
      </c>
      <c r="BK211" s="134">
        <f>ROUND(I211*H211,2)</f>
        <v>0</v>
      </c>
      <c r="BL211" s="40" t="s">
        <v>292</v>
      </c>
      <c r="BM211" s="185" t="s">
        <v>633</v>
      </c>
    </row>
    <row r="212" spans="2:65" s="66" customFormat="1" ht="22.9" customHeight="1" x14ac:dyDescent="0.2">
      <c r="B212" s="151"/>
      <c r="D212" s="69" t="s">
        <v>110</v>
      </c>
      <c r="E212" s="68" t="s">
        <v>632</v>
      </c>
      <c r="F212" s="68" t="s">
        <v>631</v>
      </c>
      <c r="I212" s="198"/>
      <c r="J212" s="152">
        <f>BK212</f>
        <v>0</v>
      </c>
      <c r="L212" s="151"/>
      <c r="M212" s="150"/>
      <c r="P212" s="149">
        <f>SUM(P213:P216)</f>
        <v>0</v>
      </c>
      <c r="R212" s="149">
        <f>SUM(R213:R216)</f>
        <v>0</v>
      </c>
      <c r="T212" s="148">
        <f>SUM(T213:T216)</f>
        <v>0</v>
      </c>
      <c r="AR212" s="69" t="s">
        <v>266</v>
      </c>
      <c r="AT212" s="147" t="s">
        <v>110</v>
      </c>
      <c r="AU212" s="147" t="s">
        <v>264</v>
      </c>
      <c r="AY212" s="69" t="s">
        <v>265</v>
      </c>
      <c r="BK212" s="146">
        <f>SUM(BK213:BK216)</f>
        <v>0</v>
      </c>
    </row>
    <row r="213" spans="2:65" s="2" customFormat="1" ht="36" customHeight="1" x14ac:dyDescent="0.25">
      <c r="B213" s="7"/>
      <c r="C213" s="197" t="s">
        <v>630</v>
      </c>
      <c r="D213" s="197" t="s">
        <v>78</v>
      </c>
      <c r="E213" s="196" t="s">
        <v>629</v>
      </c>
      <c r="F213" s="191" t="s">
        <v>628</v>
      </c>
      <c r="G213" s="195" t="s">
        <v>201</v>
      </c>
      <c r="H213" s="194">
        <v>450</v>
      </c>
      <c r="I213" s="193"/>
      <c r="J213" s="192">
        <f>ROUND(I213*H213,2)</f>
        <v>0</v>
      </c>
      <c r="K213" s="191" t="s">
        <v>282</v>
      </c>
      <c r="L213" s="7"/>
      <c r="M213" s="201" t="s">
        <v>35</v>
      </c>
      <c r="N213" s="171" t="s">
        <v>58</v>
      </c>
      <c r="P213" s="200">
        <f>O213*H213</f>
        <v>0</v>
      </c>
      <c r="Q213" s="200">
        <v>0</v>
      </c>
      <c r="R213" s="200">
        <f>Q213*H213</f>
        <v>0</v>
      </c>
      <c r="S213" s="200">
        <v>0</v>
      </c>
      <c r="T213" s="199">
        <f>S213*H213</f>
        <v>0</v>
      </c>
      <c r="AR213" s="185" t="s">
        <v>292</v>
      </c>
      <c r="AT213" s="185" t="s">
        <v>78</v>
      </c>
      <c r="AU213" s="185" t="s">
        <v>266</v>
      </c>
      <c r="AY213" s="40" t="s">
        <v>265</v>
      </c>
      <c r="BE213" s="134">
        <f>IF(N213="základní",J213,0)</f>
        <v>0</v>
      </c>
      <c r="BF213" s="134">
        <f>IF(N213="snížená",J213,0)</f>
        <v>0</v>
      </c>
      <c r="BG213" s="134">
        <f>IF(N213="zákl. přenesená",J213,0)</f>
        <v>0</v>
      </c>
      <c r="BH213" s="134">
        <f>IF(N213="sníž. přenesená",J213,0)</f>
        <v>0</v>
      </c>
      <c r="BI213" s="134">
        <f>IF(N213="nulová",J213,0)</f>
        <v>0</v>
      </c>
      <c r="BJ213" s="40" t="s">
        <v>264</v>
      </c>
      <c r="BK213" s="134">
        <f>ROUND(I213*H213,2)</f>
        <v>0</v>
      </c>
      <c r="BL213" s="40" t="s">
        <v>292</v>
      </c>
      <c r="BM213" s="185" t="s">
        <v>627</v>
      </c>
    </row>
    <row r="214" spans="2:65" s="2" customFormat="1" ht="36" customHeight="1" x14ac:dyDescent="0.25">
      <c r="B214" s="7"/>
      <c r="C214" s="210" t="s">
        <v>626</v>
      </c>
      <c r="D214" s="210" t="s">
        <v>160</v>
      </c>
      <c r="E214" s="209" t="s">
        <v>625</v>
      </c>
      <c r="F214" s="204" t="s">
        <v>624</v>
      </c>
      <c r="G214" s="208" t="s">
        <v>160</v>
      </c>
      <c r="H214" s="207">
        <v>450</v>
      </c>
      <c r="I214" s="206"/>
      <c r="J214" s="205">
        <f>ROUND(I214*H214,2)</f>
        <v>0</v>
      </c>
      <c r="K214" s="204" t="s">
        <v>35</v>
      </c>
      <c r="L214" s="155"/>
      <c r="M214" s="203" t="s">
        <v>35</v>
      </c>
      <c r="N214" s="202" t="s">
        <v>58</v>
      </c>
      <c r="P214" s="200">
        <f>O214*H214</f>
        <v>0</v>
      </c>
      <c r="Q214" s="200">
        <v>0</v>
      </c>
      <c r="R214" s="200">
        <f>Q214*H214</f>
        <v>0</v>
      </c>
      <c r="S214" s="200">
        <v>0</v>
      </c>
      <c r="T214" s="199">
        <f>S214*H214</f>
        <v>0</v>
      </c>
      <c r="AR214" s="185" t="s">
        <v>293</v>
      </c>
      <c r="AT214" s="185" t="s">
        <v>160</v>
      </c>
      <c r="AU214" s="185" t="s">
        <v>266</v>
      </c>
      <c r="AY214" s="40" t="s">
        <v>265</v>
      </c>
      <c r="BE214" s="134">
        <f>IF(N214="základní",J214,0)</f>
        <v>0</v>
      </c>
      <c r="BF214" s="134">
        <f>IF(N214="snížená",J214,0)</f>
        <v>0</v>
      </c>
      <c r="BG214" s="134">
        <f>IF(N214="zákl. přenesená",J214,0)</f>
        <v>0</v>
      </c>
      <c r="BH214" s="134">
        <f>IF(N214="sníž. přenesená",J214,0)</f>
        <v>0</v>
      </c>
      <c r="BI214" s="134">
        <f>IF(N214="nulová",J214,0)</f>
        <v>0</v>
      </c>
      <c r="BJ214" s="40" t="s">
        <v>264</v>
      </c>
      <c r="BK214" s="134">
        <f>ROUND(I214*H214,2)</f>
        <v>0</v>
      </c>
      <c r="BL214" s="40" t="s">
        <v>292</v>
      </c>
      <c r="BM214" s="185" t="s">
        <v>623</v>
      </c>
    </row>
    <row r="215" spans="2:65" s="2" customFormat="1" ht="24" customHeight="1" x14ac:dyDescent="0.25">
      <c r="B215" s="7"/>
      <c r="C215" s="210" t="s">
        <v>622</v>
      </c>
      <c r="D215" s="210" t="s">
        <v>160</v>
      </c>
      <c r="E215" s="209" t="s">
        <v>621</v>
      </c>
      <c r="F215" s="204" t="s">
        <v>620</v>
      </c>
      <c r="G215" s="208" t="s">
        <v>339</v>
      </c>
      <c r="H215" s="207">
        <v>450</v>
      </c>
      <c r="I215" s="206"/>
      <c r="J215" s="205">
        <f>ROUND(I215*H215,2)</f>
        <v>0</v>
      </c>
      <c r="K215" s="204" t="s">
        <v>35</v>
      </c>
      <c r="L215" s="155"/>
      <c r="M215" s="203" t="s">
        <v>35</v>
      </c>
      <c r="N215" s="202" t="s">
        <v>58</v>
      </c>
      <c r="P215" s="200">
        <f>O215*H215</f>
        <v>0</v>
      </c>
      <c r="Q215" s="200">
        <v>0</v>
      </c>
      <c r="R215" s="200">
        <f>Q215*H215</f>
        <v>0</v>
      </c>
      <c r="S215" s="200">
        <v>0</v>
      </c>
      <c r="T215" s="199">
        <f>S215*H215</f>
        <v>0</v>
      </c>
      <c r="AR215" s="185" t="s">
        <v>293</v>
      </c>
      <c r="AT215" s="185" t="s">
        <v>160</v>
      </c>
      <c r="AU215" s="185" t="s">
        <v>266</v>
      </c>
      <c r="AY215" s="40" t="s">
        <v>265</v>
      </c>
      <c r="BE215" s="134">
        <f>IF(N215="základní",J215,0)</f>
        <v>0</v>
      </c>
      <c r="BF215" s="134">
        <f>IF(N215="snížená",J215,0)</f>
        <v>0</v>
      </c>
      <c r="BG215" s="134">
        <f>IF(N215="zákl. přenesená",J215,0)</f>
        <v>0</v>
      </c>
      <c r="BH215" s="134">
        <f>IF(N215="sníž. přenesená",J215,0)</f>
        <v>0</v>
      </c>
      <c r="BI215" s="134">
        <f>IF(N215="nulová",J215,0)</f>
        <v>0</v>
      </c>
      <c r="BJ215" s="40" t="s">
        <v>264</v>
      </c>
      <c r="BK215" s="134">
        <f>ROUND(I215*H215,2)</f>
        <v>0</v>
      </c>
      <c r="BL215" s="40" t="s">
        <v>292</v>
      </c>
      <c r="BM215" s="185" t="s">
        <v>619</v>
      </c>
    </row>
    <row r="216" spans="2:65" s="2" customFormat="1" ht="36" customHeight="1" x14ac:dyDescent="0.25">
      <c r="B216" s="7"/>
      <c r="C216" s="210" t="s">
        <v>618</v>
      </c>
      <c r="D216" s="210" t="s">
        <v>160</v>
      </c>
      <c r="E216" s="209" t="s">
        <v>617</v>
      </c>
      <c r="F216" s="204" t="s">
        <v>616</v>
      </c>
      <c r="G216" s="208" t="s">
        <v>339</v>
      </c>
      <c r="H216" s="207">
        <v>450</v>
      </c>
      <c r="I216" s="206"/>
      <c r="J216" s="205">
        <f>ROUND(I216*H216,2)</f>
        <v>0</v>
      </c>
      <c r="K216" s="204" t="s">
        <v>35</v>
      </c>
      <c r="L216" s="155"/>
      <c r="M216" s="203" t="s">
        <v>35</v>
      </c>
      <c r="N216" s="202" t="s">
        <v>58</v>
      </c>
      <c r="P216" s="200">
        <f>O216*H216</f>
        <v>0</v>
      </c>
      <c r="Q216" s="200">
        <v>0</v>
      </c>
      <c r="R216" s="200">
        <f>Q216*H216</f>
        <v>0</v>
      </c>
      <c r="S216" s="200">
        <v>0</v>
      </c>
      <c r="T216" s="199">
        <f>S216*H216</f>
        <v>0</v>
      </c>
      <c r="AR216" s="185" t="s">
        <v>293</v>
      </c>
      <c r="AT216" s="185" t="s">
        <v>160</v>
      </c>
      <c r="AU216" s="185" t="s">
        <v>266</v>
      </c>
      <c r="AY216" s="40" t="s">
        <v>265</v>
      </c>
      <c r="BE216" s="134">
        <f>IF(N216="základní",J216,0)</f>
        <v>0</v>
      </c>
      <c r="BF216" s="134">
        <f>IF(N216="snížená",J216,0)</f>
        <v>0</v>
      </c>
      <c r="BG216" s="134">
        <f>IF(N216="zákl. přenesená",J216,0)</f>
        <v>0</v>
      </c>
      <c r="BH216" s="134">
        <f>IF(N216="sníž. přenesená",J216,0)</f>
        <v>0</v>
      </c>
      <c r="BI216" s="134">
        <f>IF(N216="nulová",J216,0)</f>
        <v>0</v>
      </c>
      <c r="BJ216" s="40" t="s">
        <v>264</v>
      </c>
      <c r="BK216" s="134">
        <f>ROUND(I216*H216,2)</f>
        <v>0</v>
      </c>
      <c r="BL216" s="40" t="s">
        <v>292</v>
      </c>
      <c r="BM216" s="185" t="s">
        <v>615</v>
      </c>
    </row>
    <row r="217" spans="2:65" s="66" customFormat="1" ht="22.9" customHeight="1" x14ac:dyDescent="0.2">
      <c r="B217" s="151"/>
      <c r="D217" s="69" t="s">
        <v>110</v>
      </c>
      <c r="E217" s="68" t="s">
        <v>614</v>
      </c>
      <c r="F217" s="68" t="s">
        <v>613</v>
      </c>
      <c r="I217" s="198"/>
      <c r="J217" s="152">
        <f>BK217</f>
        <v>0</v>
      </c>
      <c r="L217" s="151"/>
      <c r="M217" s="150"/>
      <c r="P217" s="149">
        <f>SUM(P218:P222)</f>
        <v>0</v>
      </c>
      <c r="R217" s="149">
        <f>SUM(R218:R222)</f>
        <v>0</v>
      </c>
      <c r="T217" s="148">
        <f>SUM(T218:T222)</f>
        <v>0</v>
      </c>
      <c r="AR217" s="69" t="s">
        <v>266</v>
      </c>
      <c r="AT217" s="147" t="s">
        <v>110</v>
      </c>
      <c r="AU217" s="147" t="s">
        <v>264</v>
      </c>
      <c r="AY217" s="69" t="s">
        <v>265</v>
      </c>
      <c r="BK217" s="146">
        <f>SUM(BK218:BK222)</f>
        <v>0</v>
      </c>
    </row>
    <row r="218" spans="2:65" s="2" customFormat="1" ht="36" customHeight="1" x14ac:dyDescent="0.25">
      <c r="B218" s="7"/>
      <c r="C218" s="197" t="s">
        <v>612</v>
      </c>
      <c r="D218" s="197" t="s">
        <v>78</v>
      </c>
      <c r="E218" s="196" t="s">
        <v>611</v>
      </c>
      <c r="F218" s="191" t="s">
        <v>610</v>
      </c>
      <c r="G218" s="195" t="s">
        <v>201</v>
      </c>
      <c r="H218" s="194">
        <v>40</v>
      </c>
      <c r="I218" s="193"/>
      <c r="J218" s="192">
        <f>ROUND(I218*H218,2)</f>
        <v>0</v>
      </c>
      <c r="K218" s="191" t="s">
        <v>282</v>
      </c>
      <c r="L218" s="7"/>
      <c r="M218" s="201" t="s">
        <v>35</v>
      </c>
      <c r="N218" s="171" t="s">
        <v>58</v>
      </c>
      <c r="P218" s="200">
        <f>O218*H218</f>
        <v>0</v>
      </c>
      <c r="Q218" s="200">
        <v>0</v>
      </c>
      <c r="R218" s="200">
        <f>Q218*H218</f>
        <v>0</v>
      </c>
      <c r="S218" s="200">
        <v>0</v>
      </c>
      <c r="T218" s="199">
        <f>S218*H218</f>
        <v>0</v>
      </c>
      <c r="AR218" s="185" t="s">
        <v>292</v>
      </c>
      <c r="AT218" s="185" t="s">
        <v>78</v>
      </c>
      <c r="AU218" s="185" t="s">
        <v>266</v>
      </c>
      <c r="AY218" s="40" t="s">
        <v>265</v>
      </c>
      <c r="BE218" s="134">
        <f>IF(N218="základní",J218,0)</f>
        <v>0</v>
      </c>
      <c r="BF218" s="134">
        <f>IF(N218="snížená",J218,0)</f>
        <v>0</v>
      </c>
      <c r="BG218" s="134">
        <f>IF(N218="zákl. přenesená",J218,0)</f>
        <v>0</v>
      </c>
      <c r="BH218" s="134">
        <f>IF(N218="sníž. přenesená",J218,0)</f>
        <v>0</v>
      </c>
      <c r="BI218" s="134">
        <f>IF(N218="nulová",J218,0)</f>
        <v>0</v>
      </c>
      <c r="BJ218" s="40" t="s">
        <v>264</v>
      </c>
      <c r="BK218" s="134">
        <f>ROUND(I218*H218,2)</f>
        <v>0</v>
      </c>
      <c r="BL218" s="40" t="s">
        <v>292</v>
      </c>
      <c r="BM218" s="185" t="s">
        <v>609</v>
      </c>
    </row>
    <row r="219" spans="2:65" s="2" customFormat="1" ht="36" customHeight="1" x14ac:dyDescent="0.25">
      <c r="B219" s="7"/>
      <c r="C219" s="210" t="s">
        <v>608</v>
      </c>
      <c r="D219" s="210" t="s">
        <v>160</v>
      </c>
      <c r="E219" s="209" t="s">
        <v>607</v>
      </c>
      <c r="F219" s="204" t="s">
        <v>606</v>
      </c>
      <c r="G219" s="208" t="s">
        <v>160</v>
      </c>
      <c r="H219" s="207">
        <v>40</v>
      </c>
      <c r="I219" s="206"/>
      <c r="J219" s="205">
        <f>ROUND(I219*H219,2)</f>
        <v>0</v>
      </c>
      <c r="K219" s="204" t="s">
        <v>35</v>
      </c>
      <c r="L219" s="155"/>
      <c r="M219" s="203" t="s">
        <v>35</v>
      </c>
      <c r="N219" s="202" t="s">
        <v>58</v>
      </c>
      <c r="P219" s="200">
        <f>O219*H219</f>
        <v>0</v>
      </c>
      <c r="Q219" s="200">
        <v>0</v>
      </c>
      <c r="R219" s="200">
        <f>Q219*H219</f>
        <v>0</v>
      </c>
      <c r="S219" s="200">
        <v>0</v>
      </c>
      <c r="T219" s="199">
        <f>S219*H219</f>
        <v>0</v>
      </c>
      <c r="AR219" s="185" t="s">
        <v>293</v>
      </c>
      <c r="AT219" s="185" t="s">
        <v>160</v>
      </c>
      <c r="AU219" s="185" t="s">
        <v>266</v>
      </c>
      <c r="AY219" s="40" t="s">
        <v>265</v>
      </c>
      <c r="BE219" s="134">
        <f>IF(N219="základní",J219,0)</f>
        <v>0</v>
      </c>
      <c r="BF219" s="134">
        <f>IF(N219="snížená",J219,0)</f>
        <v>0</v>
      </c>
      <c r="BG219" s="134">
        <f>IF(N219="zákl. přenesená",J219,0)</f>
        <v>0</v>
      </c>
      <c r="BH219" s="134">
        <f>IF(N219="sníž. přenesená",J219,0)</f>
        <v>0</v>
      </c>
      <c r="BI219" s="134">
        <f>IF(N219="nulová",J219,0)</f>
        <v>0</v>
      </c>
      <c r="BJ219" s="40" t="s">
        <v>264</v>
      </c>
      <c r="BK219" s="134">
        <f>ROUND(I219*H219,2)</f>
        <v>0</v>
      </c>
      <c r="BL219" s="40" t="s">
        <v>292</v>
      </c>
      <c r="BM219" s="185" t="s">
        <v>605</v>
      </c>
    </row>
    <row r="220" spans="2:65" s="2" customFormat="1" ht="36" customHeight="1" x14ac:dyDescent="0.25">
      <c r="B220" s="7"/>
      <c r="C220" s="210" t="s">
        <v>604</v>
      </c>
      <c r="D220" s="210" t="s">
        <v>160</v>
      </c>
      <c r="E220" s="209" t="s">
        <v>603</v>
      </c>
      <c r="F220" s="204" t="s">
        <v>602</v>
      </c>
      <c r="G220" s="208" t="s">
        <v>339</v>
      </c>
      <c r="H220" s="207">
        <v>28</v>
      </c>
      <c r="I220" s="206"/>
      <c r="J220" s="205">
        <f>ROUND(I220*H220,2)</f>
        <v>0</v>
      </c>
      <c r="K220" s="204" t="s">
        <v>35</v>
      </c>
      <c r="L220" s="155"/>
      <c r="M220" s="203" t="s">
        <v>35</v>
      </c>
      <c r="N220" s="202" t="s">
        <v>58</v>
      </c>
      <c r="P220" s="200">
        <f>O220*H220</f>
        <v>0</v>
      </c>
      <c r="Q220" s="200">
        <v>0</v>
      </c>
      <c r="R220" s="200">
        <f>Q220*H220</f>
        <v>0</v>
      </c>
      <c r="S220" s="200">
        <v>0</v>
      </c>
      <c r="T220" s="199">
        <f>S220*H220</f>
        <v>0</v>
      </c>
      <c r="AR220" s="185" t="s">
        <v>293</v>
      </c>
      <c r="AT220" s="185" t="s">
        <v>160</v>
      </c>
      <c r="AU220" s="185" t="s">
        <v>266</v>
      </c>
      <c r="AY220" s="40" t="s">
        <v>265</v>
      </c>
      <c r="BE220" s="134">
        <f>IF(N220="základní",J220,0)</f>
        <v>0</v>
      </c>
      <c r="BF220" s="134">
        <f>IF(N220="snížená",J220,0)</f>
        <v>0</v>
      </c>
      <c r="BG220" s="134">
        <f>IF(N220="zákl. přenesená",J220,0)</f>
        <v>0</v>
      </c>
      <c r="BH220" s="134">
        <f>IF(N220="sníž. přenesená",J220,0)</f>
        <v>0</v>
      </c>
      <c r="BI220" s="134">
        <f>IF(N220="nulová",J220,0)</f>
        <v>0</v>
      </c>
      <c r="BJ220" s="40" t="s">
        <v>264</v>
      </c>
      <c r="BK220" s="134">
        <f>ROUND(I220*H220,2)</f>
        <v>0</v>
      </c>
      <c r="BL220" s="40" t="s">
        <v>292</v>
      </c>
      <c r="BM220" s="185" t="s">
        <v>601</v>
      </c>
    </row>
    <row r="221" spans="2:65" s="2" customFormat="1" ht="36" customHeight="1" x14ac:dyDescent="0.25">
      <c r="B221" s="7"/>
      <c r="C221" s="210" t="s">
        <v>600</v>
      </c>
      <c r="D221" s="210" t="s">
        <v>160</v>
      </c>
      <c r="E221" s="209" t="s">
        <v>599</v>
      </c>
      <c r="F221" s="204" t="s">
        <v>598</v>
      </c>
      <c r="G221" s="208" t="s">
        <v>339</v>
      </c>
      <c r="H221" s="207">
        <v>80</v>
      </c>
      <c r="I221" s="206"/>
      <c r="J221" s="205">
        <f>ROUND(I221*H221,2)</f>
        <v>0</v>
      </c>
      <c r="K221" s="204" t="s">
        <v>35</v>
      </c>
      <c r="L221" s="155"/>
      <c r="M221" s="203" t="s">
        <v>35</v>
      </c>
      <c r="N221" s="202" t="s">
        <v>58</v>
      </c>
      <c r="P221" s="200">
        <f>O221*H221</f>
        <v>0</v>
      </c>
      <c r="Q221" s="200">
        <v>0</v>
      </c>
      <c r="R221" s="200">
        <f>Q221*H221</f>
        <v>0</v>
      </c>
      <c r="S221" s="200">
        <v>0</v>
      </c>
      <c r="T221" s="199">
        <f>S221*H221</f>
        <v>0</v>
      </c>
      <c r="AR221" s="185" t="s">
        <v>293</v>
      </c>
      <c r="AT221" s="185" t="s">
        <v>160</v>
      </c>
      <c r="AU221" s="185" t="s">
        <v>266</v>
      </c>
      <c r="AY221" s="40" t="s">
        <v>265</v>
      </c>
      <c r="BE221" s="134">
        <f>IF(N221="základní",J221,0)</f>
        <v>0</v>
      </c>
      <c r="BF221" s="134">
        <f>IF(N221="snížená",J221,0)</f>
        <v>0</v>
      </c>
      <c r="BG221" s="134">
        <f>IF(N221="zákl. přenesená",J221,0)</f>
        <v>0</v>
      </c>
      <c r="BH221" s="134">
        <f>IF(N221="sníž. přenesená",J221,0)</f>
        <v>0</v>
      </c>
      <c r="BI221" s="134">
        <f>IF(N221="nulová",J221,0)</f>
        <v>0</v>
      </c>
      <c r="BJ221" s="40" t="s">
        <v>264</v>
      </c>
      <c r="BK221" s="134">
        <f>ROUND(I221*H221,2)</f>
        <v>0</v>
      </c>
      <c r="BL221" s="40" t="s">
        <v>292</v>
      </c>
      <c r="BM221" s="185" t="s">
        <v>597</v>
      </c>
    </row>
    <row r="222" spans="2:65" s="2" customFormat="1" ht="24" customHeight="1" x14ac:dyDescent="0.25">
      <c r="B222" s="7"/>
      <c r="C222" s="210" t="s">
        <v>596</v>
      </c>
      <c r="D222" s="210" t="s">
        <v>160</v>
      </c>
      <c r="E222" s="209" t="s">
        <v>595</v>
      </c>
      <c r="F222" s="204" t="s">
        <v>594</v>
      </c>
      <c r="G222" s="208" t="s">
        <v>339</v>
      </c>
      <c r="H222" s="207">
        <v>40</v>
      </c>
      <c r="I222" s="206"/>
      <c r="J222" s="205">
        <f>ROUND(I222*H222,2)</f>
        <v>0</v>
      </c>
      <c r="K222" s="204" t="s">
        <v>35</v>
      </c>
      <c r="L222" s="155"/>
      <c r="M222" s="203" t="s">
        <v>35</v>
      </c>
      <c r="N222" s="202" t="s">
        <v>58</v>
      </c>
      <c r="P222" s="200">
        <f>O222*H222</f>
        <v>0</v>
      </c>
      <c r="Q222" s="200">
        <v>0</v>
      </c>
      <c r="R222" s="200">
        <f>Q222*H222</f>
        <v>0</v>
      </c>
      <c r="S222" s="200">
        <v>0</v>
      </c>
      <c r="T222" s="199">
        <f>S222*H222</f>
        <v>0</v>
      </c>
      <c r="AR222" s="185" t="s">
        <v>293</v>
      </c>
      <c r="AT222" s="185" t="s">
        <v>160</v>
      </c>
      <c r="AU222" s="185" t="s">
        <v>266</v>
      </c>
      <c r="AY222" s="40" t="s">
        <v>265</v>
      </c>
      <c r="BE222" s="134">
        <f>IF(N222="základní",J222,0)</f>
        <v>0</v>
      </c>
      <c r="BF222" s="134">
        <f>IF(N222="snížená",J222,0)</f>
        <v>0</v>
      </c>
      <c r="BG222" s="134">
        <f>IF(N222="zákl. přenesená",J222,0)</f>
        <v>0</v>
      </c>
      <c r="BH222" s="134">
        <f>IF(N222="sníž. přenesená",J222,0)</f>
        <v>0</v>
      </c>
      <c r="BI222" s="134">
        <f>IF(N222="nulová",J222,0)</f>
        <v>0</v>
      </c>
      <c r="BJ222" s="40" t="s">
        <v>264</v>
      </c>
      <c r="BK222" s="134">
        <f>ROUND(I222*H222,2)</f>
        <v>0</v>
      </c>
      <c r="BL222" s="40" t="s">
        <v>292</v>
      </c>
      <c r="BM222" s="185" t="s">
        <v>593</v>
      </c>
    </row>
    <row r="223" spans="2:65" s="66" customFormat="1" ht="22.9" customHeight="1" x14ac:dyDescent="0.2">
      <c r="B223" s="151"/>
      <c r="D223" s="69" t="s">
        <v>110</v>
      </c>
      <c r="E223" s="68" t="s">
        <v>592</v>
      </c>
      <c r="F223" s="68" t="s">
        <v>591</v>
      </c>
      <c r="I223" s="198"/>
      <c r="J223" s="152">
        <f>BK223</f>
        <v>0</v>
      </c>
      <c r="L223" s="151"/>
      <c r="M223" s="150"/>
      <c r="P223" s="149">
        <f>SUM(P224:P230)</f>
        <v>0</v>
      </c>
      <c r="R223" s="149">
        <f>SUM(R224:R230)</f>
        <v>0</v>
      </c>
      <c r="T223" s="148">
        <f>SUM(T224:T230)</f>
        <v>0</v>
      </c>
      <c r="AR223" s="69" t="s">
        <v>266</v>
      </c>
      <c r="AT223" s="147" t="s">
        <v>110</v>
      </c>
      <c r="AU223" s="147" t="s">
        <v>264</v>
      </c>
      <c r="AY223" s="69" t="s">
        <v>265</v>
      </c>
      <c r="BK223" s="146">
        <f>SUM(BK224:BK230)</f>
        <v>0</v>
      </c>
    </row>
    <row r="224" spans="2:65" s="2" customFormat="1" ht="36" customHeight="1" x14ac:dyDescent="0.25">
      <c r="B224" s="7"/>
      <c r="C224" s="197" t="s">
        <v>590</v>
      </c>
      <c r="D224" s="197" t="s">
        <v>78</v>
      </c>
      <c r="E224" s="196" t="s">
        <v>589</v>
      </c>
      <c r="F224" s="191" t="s">
        <v>588</v>
      </c>
      <c r="G224" s="195" t="s">
        <v>348</v>
      </c>
      <c r="H224" s="194">
        <v>54</v>
      </c>
      <c r="I224" s="193"/>
      <c r="J224" s="192">
        <f>ROUND(I224*H224,2)</f>
        <v>0</v>
      </c>
      <c r="K224" s="191" t="s">
        <v>282</v>
      </c>
      <c r="L224" s="7"/>
      <c r="M224" s="201" t="s">
        <v>35</v>
      </c>
      <c r="N224" s="171" t="s">
        <v>58</v>
      </c>
      <c r="P224" s="200">
        <f>O224*H224</f>
        <v>0</v>
      </c>
      <c r="Q224" s="200">
        <v>0</v>
      </c>
      <c r="R224" s="200">
        <f>Q224*H224</f>
        <v>0</v>
      </c>
      <c r="S224" s="200">
        <v>0</v>
      </c>
      <c r="T224" s="199">
        <f>S224*H224</f>
        <v>0</v>
      </c>
      <c r="AR224" s="185" t="s">
        <v>292</v>
      </c>
      <c r="AT224" s="185" t="s">
        <v>78</v>
      </c>
      <c r="AU224" s="185" t="s">
        <v>266</v>
      </c>
      <c r="AY224" s="40" t="s">
        <v>265</v>
      </c>
      <c r="BE224" s="134">
        <f>IF(N224="základní",J224,0)</f>
        <v>0</v>
      </c>
      <c r="BF224" s="134">
        <f>IF(N224="snížená",J224,0)</f>
        <v>0</v>
      </c>
      <c r="BG224" s="134">
        <f>IF(N224="zákl. přenesená",J224,0)</f>
        <v>0</v>
      </c>
      <c r="BH224" s="134">
        <f>IF(N224="sníž. přenesená",J224,0)</f>
        <v>0</v>
      </c>
      <c r="BI224" s="134">
        <f>IF(N224="nulová",J224,0)</f>
        <v>0</v>
      </c>
      <c r="BJ224" s="40" t="s">
        <v>264</v>
      </c>
      <c r="BK224" s="134">
        <f>ROUND(I224*H224,2)</f>
        <v>0</v>
      </c>
      <c r="BL224" s="40" t="s">
        <v>292</v>
      </c>
      <c r="BM224" s="185" t="s">
        <v>587</v>
      </c>
    </row>
    <row r="225" spans="2:65" s="2" customFormat="1" ht="39" x14ac:dyDescent="0.25">
      <c r="B225" s="7"/>
      <c r="D225" s="215" t="s">
        <v>301</v>
      </c>
      <c r="F225" s="214" t="s">
        <v>586</v>
      </c>
      <c r="I225" s="213"/>
      <c r="L225" s="7"/>
      <c r="M225" s="212"/>
      <c r="T225" s="211"/>
      <c r="AT225" s="40" t="s">
        <v>301</v>
      </c>
      <c r="AU225" s="40" t="s">
        <v>266</v>
      </c>
    </row>
    <row r="226" spans="2:65" s="2" customFormat="1" ht="24" customHeight="1" x14ac:dyDescent="0.25">
      <c r="B226" s="7"/>
      <c r="C226" s="197" t="s">
        <v>585</v>
      </c>
      <c r="D226" s="197" t="s">
        <v>78</v>
      </c>
      <c r="E226" s="196" t="s">
        <v>584</v>
      </c>
      <c r="F226" s="191" t="s">
        <v>583</v>
      </c>
      <c r="G226" s="195" t="s">
        <v>206</v>
      </c>
      <c r="H226" s="194">
        <v>4.8600000000000003</v>
      </c>
      <c r="I226" s="193"/>
      <c r="J226" s="192">
        <f>ROUND(I226*H226,2)</f>
        <v>0</v>
      </c>
      <c r="K226" s="191" t="s">
        <v>282</v>
      </c>
      <c r="L226" s="7"/>
      <c r="M226" s="201" t="s">
        <v>35</v>
      </c>
      <c r="N226" s="171" t="s">
        <v>58</v>
      </c>
      <c r="P226" s="200">
        <f>O226*H226</f>
        <v>0</v>
      </c>
      <c r="Q226" s="200">
        <v>0</v>
      </c>
      <c r="R226" s="200">
        <f>Q226*H226</f>
        <v>0</v>
      </c>
      <c r="S226" s="200">
        <v>0</v>
      </c>
      <c r="T226" s="199">
        <f>S226*H226</f>
        <v>0</v>
      </c>
      <c r="AR226" s="185" t="s">
        <v>292</v>
      </c>
      <c r="AT226" s="185" t="s">
        <v>78</v>
      </c>
      <c r="AU226" s="185" t="s">
        <v>266</v>
      </c>
      <c r="AY226" s="40" t="s">
        <v>265</v>
      </c>
      <c r="BE226" s="134">
        <f>IF(N226="základní",J226,0)</f>
        <v>0</v>
      </c>
      <c r="BF226" s="134">
        <f>IF(N226="snížená",J226,0)</f>
        <v>0</v>
      </c>
      <c r="BG226" s="134">
        <f>IF(N226="zákl. přenesená",J226,0)</f>
        <v>0</v>
      </c>
      <c r="BH226" s="134">
        <f>IF(N226="sníž. přenesená",J226,0)</f>
        <v>0</v>
      </c>
      <c r="BI226" s="134">
        <f>IF(N226="nulová",J226,0)</f>
        <v>0</v>
      </c>
      <c r="BJ226" s="40" t="s">
        <v>264</v>
      </c>
      <c r="BK226" s="134">
        <f>ROUND(I226*H226,2)</f>
        <v>0</v>
      </c>
      <c r="BL226" s="40" t="s">
        <v>292</v>
      </c>
      <c r="BM226" s="185" t="s">
        <v>582</v>
      </c>
    </row>
    <row r="227" spans="2:65" s="2" customFormat="1" ht="24" customHeight="1" x14ac:dyDescent="0.25">
      <c r="B227" s="7"/>
      <c r="C227" s="197" t="s">
        <v>581</v>
      </c>
      <c r="D227" s="197" t="s">
        <v>78</v>
      </c>
      <c r="E227" s="196" t="s">
        <v>580</v>
      </c>
      <c r="F227" s="191" t="s">
        <v>579</v>
      </c>
      <c r="G227" s="195" t="s">
        <v>206</v>
      </c>
      <c r="H227" s="194">
        <v>4.8600000000000003</v>
      </c>
      <c r="I227" s="193"/>
      <c r="J227" s="192">
        <f>ROUND(I227*H227,2)</f>
        <v>0</v>
      </c>
      <c r="K227" s="191" t="s">
        <v>282</v>
      </c>
      <c r="L227" s="7"/>
      <c r="M227" s="201" t="s">
        <v>35</v>
      </c>
      <c r="N227" s="171" t="s">
        <v>58</v>
      </c>
      <c r="P227" s="200">
        <f>O227*H227</f>
        <v>0</v>
      </c>
      <c r="Q227" s="200">
        <v>0</v>
      </c>
      <c r="R227" s="200">
        <f>Q227*H227</f>
        <v>0</v>
      </c>
      <c r="S227" s="200">
        <v>0</v>
      </c>
      <c r="T227" s="199">
        <f>S227*H227</f>
        <v>0</v>
      </c>
      <c r="AR227" s="185" t="s">
        <v>271</v>
      </c>
      <c r="AT227" s="185" t="s">
        <v>78</v>
      </c>
      <c r="AU227" s="185" t="s">
        <v>266</v>
      </c>
      <c r="AY227" s="40" t="s">
        <v>265</v>
      </c>
      <c r="BE227" s="134">
        <f>IF(N227="základní",J227,0)</f>
        <v>0</v>
      </c>
      <c r="BF227" s="134">
        <f>IF(N227="snížená",J227,0)</f>
        <v>0</v>
      </c>
      <c r="BG227" s="134">
        <f>IF(N227="zákl. přenesená",J227,0)</f>
        <v>0</v>
      </c>
      <c r="BH227" s="134">
        <f>IF(N227="sníž. přenesená",J227,0)</f>
        <v>0</v>
      </c>
      <c r="BI227" s="134">
        <f>IF(N227="nulová",J227,0)</f>
        <v>0</v>
      </c>
      <c r="BJ227" s="40" t="s">
        <v>264</v>
      </c>
      <c r="BK227" s="134">
        <f>ROUND(I227*H227,2)</f>
        <v>0</v>
      </c>
      <c r="BL227" s="40" t="s">
        <v>271</v>
      </c>
      <c r="BM227" s="185" t="s">
        <v>578</v>
      </c>
    </row>
    <row r="228" spans="2:65" s="2" customFormat="1" ht="24" customHeight="1" x14ac:dyDescent="0.25">
      <c r="B228" s="7"/>
      <c r="C228" s="197" t="s">
        <v>577</v>
      </c>
      <c r="D228" s="197" t="s">
        <v>78</v>
      </c>
      <c r="E228" s="196" t="s">
        <v>576</v>
      </c>
      <c r="F228" s="191" t="s">
        <v>575</v>
      </c>
      <c r="G228" s="195" t="s">
        <v>206</v>
      </c>
      <c r="H228" s="194">
        <v>4.8600000000000003</v>
      </c>
      <c r="I228" s="193"/>
      <c r="J228" s="192">
        <f>ROUND(I228*H228,2)</f>
        <v>0</v>
      </c>
      <c r="K228" s="191" t="s">
        <v>282</v>
      </c>
      <c r="L228" s="7"/>
      <c r="M228" s="201" t="s">
        <v>35</v>
      </c>
      <c r="N228" s="171" t="s">
        <v>58</v>
      </c>
      <c r="P228" s="200">
        <f>O228*H228</f>
        <v>0</v>
      </c>
      <c r="Q228" s="200">
        <v>0</v>
      </c>
      <c r="R228" s="200">
        <f>Q228*H228</f>
        <v>0</v>
      </c>
      <c r="S228" s="200">
        <v>0</v>
      </c>
      <c r="T228" s="199">
        <f>S228*H228</f>
        <v>0</v>
      </c>
      <c r="AR228" s="185" t="s">
        <v>271</v>
      </c>
      <c r="AT228" s="185" t="s">
        <v>78</v>
      </c>
      <c r="AU228" s="185" t="s">
        <v>266</v>
      </c>
      <c r="AY228" s="40" t="s">
        <v>265</v>
      </c>
      <c r="BE228" s="134">
        <f>IF(N228="základní",J228,0)</f>
        <v>0</v>
      </c>
      <c r="BF228" s="134">
        <f>IF(N228="snížená",J228,0)</f>
        <v>0</v>
      </c>
      <c r="BG228" s="134">
        <f>IF(N228="zákl. přenesená",J228,0)</f>
        <v>0</v>
      </c>
      <c r="BH228" s="134">
        <f>IF(N228="sníž. přenesená",J228,0)</f>
        <v>0</v>
      </c>
      <c r="BI228" s="134">
        <f>IF(N228="nulová",J228,0)</f>
        <v>0</v>
      </c>
      <c r="BJ228" s="40" t="s">
        <v>264</v>
      </c>
      <c r="BK228" s="134">
        <f>ROUND(I228*H228,2)</f>
        <v>0</v>
      </c>
      <c r="BL228" s="40" t="s">
        <v>271</v>
      </c>
      <c r="BM228" s="185" t="s">
        <v>574</v>
      </c>
    </row>
    <row r="229" spans="2:65" s="2" customFormat="1" ht="16.5" customHeight="1" x14ac:dyDescent="0.25">
      <c r="B229" s="7"/>
      <c r="C229" s="210" t="s">
        <v>573</v>
      </c>
      <c r="D229" s="210" t="s">
        <v>160</v>
      </c>
      <c r="E229" s="209" t="s">
        <v>572</v>
      </c>
      <c r="F229" s="204" t="s">
        <v>571</v>
      </c>
      <c r="G229" s="208" t="s">
        <v>160</v>
      </c>
      <c r="H229" s="207">
        <v>13.5</v>
      </c>
      <c r="I229" s="206"/>
      <c r="J229" s="205">
        <f>ROUND(I229*H229,2)</f>
        <v>0</v>
      </c>
      <c r="K229" s="204" t="s">
        <v>35</v>
      </c>
      <c r="L229" s="155"/>
      <c r="M229" s="203" t="s">
        <v>35</v>
      </c>
      <c r="N229" s="202" t="s">
        <v>58</v>
      </c>
      <c r="P229" s="200">
        <f>O229*H229</f>
        <v>0</v>
      </c>
      <c r="Q229" s="200">
        <v>0</v>
      </c>
      <c r="R229" s="200">
        <f>Q229*H229</f>
        <v>0</v>
      </c>
      <c r="S229" s="200">
        <v>0</v>
      </c>
      <c r="T229" s="199">
        <f>S229*H229</f>
        <v>0</v>
      </c>
      <c r="AR229" s="185" t="s">
        <v>293</v>
      </c>
      <c r="AT229" s="185" t="s">
        <v>160</v>
      </c>
      <c r="AU229" s="185" t="s">
        <v>266</v>
      </c>
      <c r="AY229" s="40" t="s">
        <v>265</v>
      </c>
      <c r="BE229" s="134">
        <f>IF(N229="základní",J229,0)</f>
        <v>0</v>
      </c>
      <c r="BF229" s="134">
        <f>IF(N229="snížená",J229,0)</f>
        <v>0</v>
      </c>
      <c r="BG229" s="134">
        <f>IF(N229="zákl. přenesená",J229,0)</f>
        <v>0</v>
      </c>
      <c r="BH229" s="134">
        <f>IF(N229="sníž. přenesená",J229,0)</f>
        <v>0</v>
      </c>
      <c r="BI229" s="134">
        <f>IF(N229="nulová",J229,0)</f>
        <v>0</v>
      </c>
      <c r="BJ229" s="40" t="s">
        <v>264</v>
      </c>
      <c r="BK229" s="134">
        <f>ROUND(I229*H229,2)</f>
        <v>0</v>
      </c>
      <c r="BL229" s="40" t="s">
        <v>292</v>
      </c>
      <c r="BM229" s="185" t="s">
        <v>570</v>
      </c>
    </row>
    <row r="230" spans="2:65" s="2" customFormat="1" ht="24" customHeight="1" x14ac:dyDescent="0.25">
      <c r="B230" s="7"/>
      <c r="C230" s="210" t="s">
        <v>569</v>
      </c>
      <c r="D230" s="210" t="s">
        <v>160</v>
      </c>
      <c r="E230" s="209" t="s">
        <v>568</v>
      </c>
      <c r="F230" s="204" t="s">
        <v>567</v>
      </c>
      <c r="G230" s="208" t="s">
        <v>566</v>
      </c>
      <c r="H230" s="207">
        <v>48.6</v>
      </c>
      <c r="I230" s="206"/>
      <c r="J230" s="205">
        <f>ROUND(I230*H230,2)</f>
        <v>0</v>
      </c>
      <c r="K230" s="204" t="s">
        <v>35</v>
      </c>
      <c r="L230" s="155"/>
      <c r="M230" s="203" t="s">
        <v>35</v>
      </c>
      <c r="N230" s="202" t="s">
        <v>58</v>
      </c>
      <c r="P230" s="200">
        <f>O230*H230</f>
        <v>0</v>
      </c>
      <c r="Q230" s="200">
        <v>0</v>
      </c>
      <c r="R230" s="200">
        <f>Q230*H230</f>
        <v>0</v>
      </c>
      <c r="S230" s="200">
        <v>0</v>
      </c>
      <c r="T230" s="199">
        <f>S230*H230</f>
        <v>0</v>
      </c>
      <c r="AR230" s="185" t="s">
        <v>293</v>
      </c>
      <c r="AT230" s="185" t="s">
        <v>160</v>
      </c>
      <c r="AU230" s="185" t="s">
        <v>266</v>
      </c>
      <c r="AY230" s="40" t="s">
        <v>265</v>
      </c>
      <c r="BE230" s="134">
        <f>IF(N230="základní",J230,0)</f>
        <v>0</v>
      </c>
      <c r="BF230" s="134">
        <f>IF(N230="snížená",J230,0)</f>
        <v>0</v>
      </c>
      <c r="BG230" s="134">
        <f>IF(N230="zákl. přenesená",J230,0)</f>
        <v>0</v>
      </c>
      <c r="BH230" s="134">
        <f>IF(N230="sníž. přenesená",J230,0)</f>
        <v>0</v>
      </c>
      <c r="BI230" s="134">
        <f>IF(N230="nulová",J230,0)</f>
        <v>0</v>
      </c>
      <c r="BJ230" s="40" t="s">
        <v>264</v>
      </c>
      <c r="BK230" s="134">
        <f>ROUND(I230*H230,2)</f>
        <v>0</v>
      </c>
      <c r="BL230" s="40" t="s">
        <v>292</v>
      </c>
      <c r="BM230" s="185" t="s">
        <v>565</v>
      </c>
    </row>
    <row r="231" spans="2:65" s="66" customFormat="1" ht="22.9" customHeight="1" x14ac:dyDescent="0.2">
      <c r="B231" s="151"/>
      <c r="D231" s="69" t="s">
        <v>110</v>
      </c>
      <c r="E231" s="68" t="s">
        <v>423</v>
      </c>
      <c r="F231" s="68" t="s">
        <v>422</v>
      </c>
      <c r="I231" s="198"/>
      <c r="J231" s="152">
        <f>BK231</f>
        <v>0</v>
      </c>
      <c r="L231" s="151"/>
      <c r="M231" s="150"/>
      <c r="P231" s="149">
        <f>SUM(P232:P234)</f>
        <v>0</v>
      </c>
      <c r="R231" s="149">
        <f>SUM(R232:R234)</f>
        <v>0</v>
      </c>
      <c r="T231" s="148">
        <f>SUM(T232:T234)</f>
        <v>0</v>
      </c>
      <c r="AR231" s="69" t="s">
        <v>266</v>
      </c>
      <c r="AT231" s="147" t="s">
        <v>110</v>
      </c>
      <c r="AU231" s="147" t="s">
        <v>264</v>
      </c>
      <c r="AY231" s="69" t="s">
        <v>265</v>
      </c>
      <c r="BK231" s="146">
        <f>SUM(BK232:BK234)</f>
        <v>0</v>
      </c>
    </row>
    <row r="232" spans="2:65" s="2" customFormat="1" ht="24" customHeight="1" x14ac:dyDescent="0.25">
      <c r="B232" s="7"/>
      <c r="C232" s="197" t="s">
        <v>421</v>
      </c>
      <c r="D232" s="197" t="s">
        <v>78</v>
      </c>
      <c r="E232" s="196" t="s">
        <v>420</v>
      </c>
      <c r="F232" s="191" t="s">
        <v>419</v>
      </c>
      <c r="G232" s="195" t="s">
        <v>348</v>
      </c>
      <c r="H232" s="194">
        <v>56</v>
      </c>
      <c r="I232" s="193"/>
      <c r="J232" s="192">
        <f>ROUND(I232*H232,2)</f>
        <v>0</v>
      </c>
      <c r="K232" s="191" t="s">
        <v>282</v>
      </c>
      <c r="L232" s="7"/>
      <c r="M232" s="201" t="s">
        <v>35</v>
      </c>
      <c r="N232" s="171" t="s">
        <v>58</v>
      </c>
      <c r="P232" s="200">
        <f>O232*H232</f>
        <v>0</v>
      </c>
      <c r="Q232" s="200">
        <v>0</v>
      </c>
      <c r="R232" s="200">
        <f>Q232*H232</f>
        <v>0</v>
      </c>
      <c r="S232" s="200">
        <v>0</v>
      </c>
      <c r="T232" s="199">
        <f>S232*H232</f>
        <v>0</v>
      </c>
      <c r="AR232" s="185" t="s">
        <v>292</v>
      </c>
      <c r="AT232" s="185" t="s">
        <v>78</v>
      </c>
      <c r="AU232" s="185" t="s">
        <v>266</v>
      </c>
      <c r="AY232" s="40" t="s">
        <v>265</v>
      </c>
      <c r="BE232" s="134">
        <f>IF(N232="základní",J232,0)</f>
        <v>0</v>
      </c>
      <c r="BF232" s="134">
        <f>IF(N232="snížená",J232,0)</f>
        <v>0</v>
      </c>
      <c r="BG232" s="134">
        <f>IF(N232="zákl. přenesená",J232,0)</f>
        <v>0</v>
      </c>
      <c r="BH232" s="134">
        <f>IF(N232="sníž. přenesená",J232,0)</f>
        <v>0</v>
      </c>
      <c r="BI232" s="134">
        <f>IF(N232="nulová",J232,0)</f>
        <v>0</v>
      </c>
      <c r="BJ232" s="40" t="s">
        <v>264</v>
      </c>
      <c r="BK232" s="134">
        <f>ROUND(I232*H232,2)</f>
        <v>0</v>
      </c>
      <c r="BL232" s="40" t="s">
        <v>292</v>
      </c>
      <c r="BM232" s="185" t="s">
        <v>418</v>
      </c>
    </row>
    <row r="233" spans="2:65" s="2" customFormat="1" ht="19.5" x14ac:dyDescent="0.25">
      <c r="B233" s="7"/>
      <c r="D233" s="215" t="s">
        <v>301</v>
      </c>
      <c r="F233" s="214" t="s">
        <v>417</v>
      </c>
      <c r="I233" s="213"/>
      <c r="L233" s="7"/>
      <c r="M233" s="212"/>
      <c r="T233" s="211"/>
      <c r="AT233" s="40" t="s">
        <v>301</v>
      </c>
      <c r="AU233" s="40" t="s">
        <v>266</v>
      </c>
    </row>
    <row r="234" spans="2:65" s="2" customFormat="1" ht="24" customHeight="1" x14ac:dyDescent="0.25">
      <c r="B234" s="7"/>
      <c r="C234" s="210" t="s">
        <v>416</v>
      </c>
      <c r="D234" s="210" t="s">
        <v>160</v>
      </c>
      <c r="E234" s="209" t="s">
        <v>415</v>
      </c>
      <c r="F234" s="204" t="s">
        <v>414</v>
      </c>
      <c r="G234" s="208" t="s">
        <v>339</v>
      </c>
      <c r="H234" s="207">
        <v>56</v>
      </c>
      <c r="I234" s="206"/>
      <c r="J234" s="205">
        <f>ROUND(I234*H234,2)</f>
        <v>0</v>
      </c>
      <c r="K234" s="204" t="s">
        <v>35</v>
      </c>
      <c r="L234" s="155"/>
      <c r="M234" s="203" t="s">
        <v>35</v>
      </c>
      <c r="N234" s="202" t="s">
        <v>58</v>
      </c>
      <c r="P234" s="200">
        <f>O234*H234</f>
        <v>0</v>
      </c>
      <c r="Q234" s="200">
        <v>0</v>
      </c>
      <c r="R234" s="200">
        <f>Q234*H234</f>
        <v>0</v>
      </c>
      <c r="S234" s="200">
        <v>0</v>
      </c>
      <c r="T234" s="199">
        <f>S234*H234</f>
        <v>0</v>
      </c>
      <c r="AR234" s="185" t="s">
        <v>293</v>
      </c>
      <c r="AT234" s="185" t="s">
        <v>160</v>
      </c>
      <c r="AU234" s="185" t="s">
        <v>266</v>
      </c>
      <c r="AY234" s="40" t="s">
        <v>265</v>
      </c>
      <c r="BE234" s="134">
        <f>IF(N234="základní",J234,0)</f>
        <v>0</v>
      </c>
      <c r="BF234" s="134">
        <f>IF(N234="snížená",J234,0)</f>
        <v>0</v>
      </c>
      <c r="BG234" s="134">
        <f>IF(N234="zákl. přenesená",J234,0)</f>
        <v>0</v>
      </c>
      <c r="BH234" s="134">
        <f>IF(N234="sníž. přenesená",J234,0)</f>
        <v>0</v>
      </c>
      <c r="BI234" s="134">
        <f>IF(N234="nulová",J234,0)</f>
        <v>0</v>
      </c>
      <c r="BJ234" s="40" t="s">
        <v>264</v>
      </c>
      <c r="BK234" s="134">
        <f>ROUND(I234*H234,2)</f>
        <v>0</v>
      </c>
      <c r="BL234" s="40" t="s">
        <v>292</v>
      </c>
      <c r="BM234" s="185" t="s">
        <v>413</v>
      </c>
    </row>
    <row r="235" spans="2:65" s="66" customFormat="1" ht="22.9" customHeight="1" x14ac:dyDescent="0.2">
      <c r="B235" s="151"/>
      <c r="D235" s="69" t="s">
        <v>110</v>
      </c>
      <c r="E235" s="68" t="s">
        <v>564</v>
      </c>
      <c r="F235" s="68" t="s">
        <v>563</v>
      </c>
      <c r="I235" s="198"/>
      <c r="J235" s="152">
        <f>BK235</f>
        <v>0</v>
      </c>
      <c r="L235" s="151"/>
      <c r="M235" s="150"/>
      <c r="P235" s="149">
        <f>SUM(P236:P238)</f>
        <v>0</v>
      </c>
      <c r="R235" s="149">
        <f>SUM(R236:R238)</f>
        <v>0</v>
      </c>
      <c r="T235" s="148">
        <f>SUM(T236:T238)</f>
        <v>0</v>
      </c>
      <c r="AR235" s="69" t="s">
        <v>266</v>
      </c>
      <c r="AT235" s="147" t="s">
        <v>110</v>
      </c>
      <c r="AU235" s="147" t="s">
        <v>264</v>
      </c>
      <c r="AY235" s="69" t="s">
        <v>265</v>
      </c>
      <c r="BK235" s="146">
        <f>SUM(BK236:BK238)</f>
        <v>0</v>
      </c>
    </row>
    <row r="236" spans="2:65" s="2" customFormat="1" ht="48" customHeight="1" x14ac:dyDescent="0.25">
      <c r="B236" s="7"/>
      <c r="C236" s="197" t="s">
        <v>346</v>
      </c>
      <c r="D236" s="197" t="s">
        <v>78</v>
      </c>
      <c r="E236" s="196" t="s">
        <v>562</v>
      </c>
      <c r="F236" s="191" t="s">
        <v>561</v>
      </c>
      <c r="G236" s="195" t="s">
        <v>201</v>
      </c>
      <c r="H236" s="194">
        <v>422</v>
      </c>
      <c r="I236" s="193"/>
      <c r="J236" s="192">
        <f>ROUND(I236*H236,2)</f>
        <v>0</v>
      </c>
      <c r="K236" s="191" t="s">
        <v>282</v>
      </c>
      <c r="L236" s="7"/>
      <c r="M236" s="201" t="s">
        <v>35</v>
      </c>
      <c r="N236" s="171" t="s">
        <v>58</v>
      </c>
      <c r="P236" s="200">
        <f>O236*H236</f>
        <v>0</v>
      </c>
      <c r="Q236" s="200">
        <v>0</v>
      </c>
      <c r="R236" s="200">
        <f>Q236*H236</f>
        <v>0</v>
      </c>
      <c r="S236" s="200">
        <v>0</v>
      </c>
      <c r="T236" s="199">
        <f>S236*H236</f>
        <v>0</v>
      </c>
      <c r="AR236" s="185" t="s">
        <v>292</v>
      </c>
      <c r="AT236" s="185" t="s">
        <v>78</v>
      </c>
      <c r="AU236" s="185" t="s">
        <v>266</v>
      </c>
      <c r="AY236" s="40" t="s">
        <v>265</v>
      </c>
      <c r="BE236" s="134">
        <f>IF(N236="základní",J236,0)</f>
        <v>0</v>
      </c>
      <c r="BF236" s="134">
        <f>IF(N236="snížená",J236,0)</f>
        <v>0</v>
      </c>
      <c r="BG236" s="134">
        <f>IF(N236="zákl. přenesená",J236,0)</f>
        <v>0</v>
      </c>
      <c r="BH236" s="134">
        <f>IF(N236="sníž. přenesená",J236,0)</f>
        <v>0</v>
      </c>
      <c r="BI236" s="134">
        <f>IF(N236="nulová",J236,0)</f>
        <v>0</v>
      </c>
      <c r="BJ236" s="40" t="s">
        <v>264</v>
      </c>
      <c r="BK236" s="134">
        <f>ROUND(I236*H236,2)</f>
        <v>0</v>
      </c>
      <c r="BL236" s="40" t="s">
        <v>292</v>
      </c>
      <c r="BM236" s="185" t="s">
        <v>560</v>
      </c>
    </row>
    <row r="237" spans="2:65" s="2" customFormat="1" ht="16.5" customHeight="1" x14ac:dyDescent="0.25">
      <c r="B237" s="7"/>
      <c r="C237" s="210" t="s">
        <v>342</v>
      </c>
      <c r="D237" s="210" t="s">
        <v>160</v>
      </c>
      <c r="E237" s="209" t="s">
        <v>559</v>
      </c>
      <c r="F237" s="204" t="s">
        <v>558</v>
      </c>
      <c r="G237" s="208" t="s">
        <v>403</v>
      </c>
      <c r="H237" s="207">
        <v>422</v>
      </c>
      <c r="I237" s="206"/>
      <c r="J237" s="205">
        <f>ROUND(I237*H237,2)</f>
        <v>0</v>
      </c>
      <c r="K237" s="204" t="s">
        <v>35</v>
      </c>
      <c r="L237" s="155"/>
      <c r="M237" s="203" t="s">
        <v>35</v>
      </c>
      <c r="N237" s="202" t="s">
        <v>58</v>
      </c>
      <c r="P237" s="200">
        <f>O237*H237</f>
        <v>0</v>
      </c>
      <c r="Q237" s="200">
        <v>0</v>
      </c>
      <c r="R237" s="200">
        <f>Q237*H237</f>
        <v>0</v>
      </c>
      <c r="S237" s="200">
        <v>0</v>
      </c>
      <c r="T237" s="199">
        <f>S237*H237</f>
        <v>0</v>
      </c>
      <c r="AR237" s="185" t="s">
        <v>293</v>
      </c>
      <c r="AT237" s="185" t="s">
        <v>160</v>
      </c>
      <c r="AU237" s="185" t="s">
        <v>266</v>
      </c>
      <c r="AY237" s="40" t="s">
        <v>265</v>
      </c>
      <c r="BE237" s="134">
        <f>IF(N237="základní",J237,0)</f>
        <v>0</v>
      </c>
      <c r="BF237" s="134">
        <f>IF(N237="snížená",J237,0)</f>
        <v>0</v>
      </c>
      <c r="BG237" s="134">
        <f>IF(N237="zákl. přenesená",J237,0)</f>
        <v>0</v>
      </c>
      <c r="BH237" s="134">
        <f>IF(N237="sníž. přenesená",J237,0)</f>
        <v>0</v>
      </c>
      <c r="BI237" s="134">
        <f>IF(N237="nulová",J237,0)</f>
        <v>0</v>
      </c>
      <c r="BJ237" s="40" t="s">
        <v>264</v>
      </c>
      <c r="BK237" s="134">
        <f>ROUND(I237*H237,2)</f>
        <v>0</v>
      </c>
      <c r="BL237" s="40" t="s">
        <v>292</v>
      </c>
      <c r="BM237" s="185" t="s">
        <v>557</v>
      </c>
    </row>
    <row r="238" spans="2:65" s="2" customFormat="1" ht="24" customHeight="1" x14ac:dyDescent="0.25">
      <c r="B238" s="7"/>
      <c r="C238" s="210" t="s">
        <v>377</v>
      </c>
      <c r="D238" s="210" t="s">
        <v>160</v>
      </c>
      <c r="E238" s="209" t="s">
        <v>556</v>
      </c>
      <c r="F238" s="204" t="s">
        <v>555</v>
      </c>
      <c r="G238" s="208" t="s">
        <v>403</v>
      </c>
      <c r="H238" s="207">
        <v>4.22</v>
      </c>
      <c r="I238" s="206"/>
      <c r="J238" s="205">
        <f>ROUND(I238*H238,2)</f>
        <v>0</v>
      </c>
      <c r="K238" s="204" t="s">
        <v>35</v>
      </c>
      <c r="L238" s="155"/>
      <c r="M238" s="203" t="s">
        <v>35</v>
      </c>
      <c r="N238" s="202" t="s">
        <v>58</v>
      </c>
      <c r="P238" s="200">
        <f>O238*H238</f>
        <v>0</v>
      </c>
      <c r="Q238" s="200">
        <v>0</v>
      </c>
      <c r="R238" s="200">
        <f>Q238*H238</f>
        <v>0</v>
      </c>
      <c r="S238" s="200">
        <v>0</v>
      </c>
      <c r="T238" s="199">
        <f>S238*H238</f>
        <v>0</v>
      </c>
      <c r="AR238" s="185" t="s">
        <v>293</v>
      </c>
      <c r="AT238" s="185" t="s">
        <v>160</v>
      </c>
      <c r="AU238" s="185" t="s">
        <v>266</v>
      </c>
      <c r="AY238" s="40" t="s">
        <v>265</v>
      </c>
      <c r="BE238" s="134">
        <f>IF(N238="základní",J238,0)</f>
        <v>0</v>
      </c>
      <c r="BF238" s="134">
        <f>IF(N238="snížená",J238,0)</f>
        <v>0</v>
      </c>
      <c r="BG238" s="134">
        <f>IF(N238="zákl. přenesená",J238,0)</f>
        <v>0</v>
      </c>
      <c r="BH238" s="134">
        <f>IF(N238="sníž. přenesená",J238,0)</f>
        <v>0</v>
      </c>
      <c r="BI238" s="134">
        <f>IF(N238="nulová",J238,0)</f>
        <v>0</v>
      </c>
      <c r="BJ238" s="40" t="s">
        <v>264</v>
      </c>
      <c r="BK238" s="134">
        <f>ROUND(I238*H238,2)</f>
        <v>0</v>
      </c>
      <c r="BL238" s="40" t="s">
        <v>292</v>
      </c>
      <c r="BM238" s="185" t="s">
        <v>554</v>
      </c>
    </row>
    <row r="239" spans="2:65" s="66" customFormat="1" ht="22.9" customHeight="1" x14ac:dyDescent="0.2">
      <c r="B239" s="151"/>
      <c r="D239" s="69" t="s">
        <v>110</v>
      </c>
      <c r="E239" s="68" t="s">
        <v>412</v>
      </c>
      <c r="F239" s="68" t="s">
        <v>411</v>
      </c>
      <c r="I239" s="198"/>
      <c r="J239" s="152">
        <f>BK239</f>
        <v>0</v>
      </c>
      <c r="L239" s="151"/>
      <c r="M239" s="150"/>
      <c r="P239" s="149">
        <f>SUM(P240:P241)</f>
        <v>0</v>
      </c>
      <c r="R239" s="149">
        <f>SUM(R240:R241)</f>
        <v>0</v>
      </c>
      <c r="T239" s="148">
        <f>SUM(T240:T241)</f>
        <v>0</v>
      </c>
      <c r="AR239" s="69" t="s">
        <v>266</v>
      </c>
      <c r="AT239" s="147" t="s">
        <v>110</v>
      </c>
      <c r="AU239" s="147" t="s">
        <v>264</v>
      </c>
      <c r="AY239" s="69" t="s">
        <v>265</v>
      </c>
      <c r="BK239" s="146">
        <f>SUM(BK240:BK241)</f>
        <v>0</v>
      </c>
    </row>
    <row r="240" spans="2:65" s="2" customFormat="1" ht="48" customHeight="1" x14ac:dyDescent="0.25">
      <c r="B240" s="7"/>
      <c r="C240" s="197" t="s">
        <v>410</v>
      </c>
      <c r="D240" s="197" t="s">
        <v>78</v>
      </c>
      <c r="E240" s="196" t="s">
        <v>409</v>
      </c>
      <c r="F240" s="191" t="s">
        <v>408</v>
      </c>
      <c r="G240" s="195" t="s">
        <v>201</v>
      </c>
      <c r="H240" s="194">
        <v>44</v>
      </c>
      <c r="I240" s="193"/>
      <c r="J240" s="192">
        <f>ROUND(I240*H240,2)</f>
        <v>0</v>
      </c>
      <c r="K240" s="191" t="s">
        <v>282</v>
      </c>
      <c r="L240" s="7"/>
      <c r="M240" s="201" t="s">
        <v>35</v>
      </c>
      <c r="N240" s="171" t="s">
        <v>58</v>
      </c>
      <c r="P240" s="200">
        <f>O240*H240</f>
        <v>0</v>
      </c>
      <c r="Q240" s="200">
        <v>0</v>
      </c>
      <c r="R240" s="200">
        <f>Q240*H240</f>
        <v>0</v>
      </c>
      <c r="S240" s="200">
        <v>0</v>
      </c>
      <c r="T240" s="199">
        <f>S240*H240</f>
        <v>0</v>
      </c>
      <c r="AR240" s="185" t="s">
        <v>292</v>
      </c>
      <c r="AT240" s="185" t="s">
        <v>78</v>
      </c>
      <c r="AU240" s="185" t="s">
        <v>266</v>
      </c>
      <c r="AY240" s="40" t="s">
        <v>265</v>
      </c>
      <c r="BE240" s="134">
        <f>IF(N240="základní",J240,0)</f>
        <v>0</v>
      </c>
      <c r="BF240" s="134">
        <f>IF(N240="snížená",J240,0)</f>
        <v>0</v>
      </c>
      <c r="BG240" s="134">
        <f>IF(N240="zákl. přenesená",J240,0)</f>
        <v>0</v>
      </c>
      <c r="BH240" s="134">
        <f>IF(N240="sníž. přenesená",J240,0)</f>
        <v>0</v>
      </c>
      <c r="BI240" s="134">
        <f>IF(N240="nulová",J240,0)</f>
        <v>0</v>
      </c>
      <c r="BJ240" s="40" t="s">
        <v>264</v>
      </c>
      <c r="BK240" s="134">
        <f>ROUND(I240*H240,2)</f>
        <v>0</v>
      </c>
      <c r="BL240" s="40" t="s">
        <v>292</v>
      </c>
      <c r="BM240" s="185" t="s">
        <v>407</v>
      </c>
    </row>
    <row r="241" spans="2:65" s="2" customFormat="1" ht="16.5" customHeight="1" x14ac:dyDescent="0.25">
      <c r="B241" s="7"/>
      <c r="C241" s="210" t="s">
        <v>406</v>
      </c>
      <c r="D241" s="210" t="s">
        <v>160</v>
      </c>
      <c r="E241" s="209" t="s">
        <v>405</v>
      </c>
      <c r="F241" s="204" t="s">
        <v>404</v>
      </c>
      <c r="G241" s="208" t="s">
        <v>403</v>
      </c>
      <c r="H241" s="207">
        <v>27.28</v>
      </c>
      <c r="I241" s="206"/>
      <c r="J241" s="205">
        <f>ROUND(I241*H241,2)</f>
        <v>0</v>
      </c>
      <c r="K241" s="204" t="s">
        <v>35</v>
      </c>
      <c r="L241" s="155"/>
      <c r="M241" s="203" t="s">
        <v>35</v>
      </c>
      <c r="N241" s="202" t="s">
        <v>58</v>
      </c>
      <c r="P241" s="200">
        <f>O241*H241</f>
        <v>0</v>
      </c>
      <c r="Q241" s="200">
        <v>0</v>
      </c>
      <c r="R241" s="200">
        <f>Q241*H241</f>
        <v>0</v>
      </c>
      <c r="S241" s="200">
        <v>0</v>
      </c>
      <c r="T241" s="199">
        <f>S241*H241</f>
        <v>0</v>
      </c>
      <c r="AR241" s="185" t="s">
        <v>293</v>
      </c>
      <c r="AT241" s="185" t="s">
        <v>160</v>
      </c>
      <c r="AU241" s="185" t="s">
        <v>266</v>
      </c>
      <c r="AY241" s="40" t="s">
        <v>265</v>
      </c>
      <c r="BE241" s="134">
        <f>IF(N241="základní",J241,0)</f>
        <v>0</v>
      </c>
      <c r="BF241" s="134">
        <f>IF(N241="snížená",J241,0)</f>
        <v>0</v>
      </c>
      <c r="BG241" s="134">
        <f>IF(N241="zákl. přenesená",J241,0)</f>
        <v>0</v>
      </c>
      <c r="BH241" s="134">
        <f>IF(N241="sníž. přenesená",J241,0)</f>
        <v>0</v>
      </c>
      <c r="BI241" s="134">
        <f>IF(N241="nulová",J241,0)</f>
        <v>0</v>
      </c>
      <c r="BJ241" s="40" t="s">
        <v>264</v>
      </c>
      <c r="BK241" s="134">
        <f>ROUND(I241*H241,2)</f>
        <v>0</v>
      </c>
      <c r="BL241" s="40" t="s">
        <v>292</v>
      </c>
      <c r="BM241" s="185" t="s">
        <v>402</v>
      </c>
    </row>
    <row r="242" spans="2:65" s="66" customFormat="1" ht="22.9" customHeight="1" x14ac:dyDescent="0.2">
      <c r="B242" s="151"/>
      <c r="D242" s="69" t="s">
        <v>110</v>
      </c>
      <c r="E242" s="68" t="s">
        <v>553</v>
      </c>
      <c r="F242" s="68" t="s">
        <v>552</v>
      </c>
      <c r="I242" s="198"/>
      <c r="J242" s="152">
        <f>BK242</f>
        <v>0</v>
      </c>
      <c r="L242" s="151"/>
      <c r="M242" s="150"/>
      <c r="P242" s="149">
        <f>SUM(P243:P244)</f>
        <v>0</v>
      </c>
      <c r="R242" s="149">
        <f>SUM(R243:R244)</f>
        <v>0</v>
      </c>
      <c r="T242" s="148">
        <f>SUM(T243:T244)</f>
        <v>0</v>
      </c>
      <c r="AR242" s="69" t="s">
        <v>266</v>
      </c>
      <c r="AT242" s="147" t="s">
        <v>110</v>
      </c>
      <c r="AU242" s="147" t="s">
        <v>264</v>
      </c>
      <c r="AY242" s="69" t="s">
        <v>265</v>
      </c>
      <c r="BK242" s="146">
        <f>SUM(BK243:BK244)</f>
        <v>0</v>
      </c>
    </row>
    <row r="243" spans="2:65" s="2" customFormat="1" ht="24" customHeight="1" x14ac:dyDescent="0.25">
      <c r="B243" s="7"/>
      <c r="C243" s="197" t="s">
        <v>551</v>
      </c>
      <c r="D243" s="197" t="s">
        <v>78</v>
      </c>
      <c r="E243" s="196" t="s">
        <v>550</v>
      </c>
      <c r="F243" s="191" t="s">
        <v>549</v>
      </c>
      <c r="G243" s="195" t="s">
        <v>348</v>
      </c>
      <c r="H243" s="194">
        <v>40</v>
      </c>
      <c r="I243" s="193"/>
      <c r="J243" s="192">
        <f>ROUND(I243*H243,2)</f>
        <v>0</v>
      </c>
      <c r="K243" s="191" t="s">
        <v>282</v>
      </c>
      <c r="L243" s="7"/>
      <c r="M243" s="201" t="s">
        <v>35</v>
      </c>
      <c r="N243" s="171" t="s">
        <v>58</v>
      </c>
      <c r="P243" s="200">
        <f>O243*H243</f>
        <v>0</v>
      </c>
      <c r="Q243" s="200">
        <v>0</v>
      </c>
      <c r="R243" s="200">
        <f>Q243*H243</f>
        <v>0</v>
      </c>
      <c r="S243" s="200">
        <v>0</v>
      </c>
      <c r="T243" s="199">
        <f>S243*H243</f>
        <v>0</v>
      </c>
      <c r="AR243" s="185" t="s">
        <v>292</v>
      </c>
      <c r="AT243" s="185" t="s">
        <v>78</v>
      </c>
      <c r="AU243" s="185" t="s">
        <v>266</v>
      </c>
      <c r="AY243" s="40" t="s">
        <v>265</v>
      </c>
      <c r="BE243" s="134">
        <f>IF(N243="základní",J243,0)</f>
        <v>0</v>
      </c>
      <c r="BF243" s="134">
        <f>IF(N243="snížená",J243,0)</f>
        <v>0</v>
      </c>
      <c r="BG243" s="134">
        <f>IF(N243="zákl. přenesená",J243,0)</f>
        <v>0</v>
      </c>
      <c r="BH243" s="134">
        <f>IF(N243="sníž. přenesená",J243,0)</f>
        <v>0</v>
      </c>
      <c r="BI243" s="134">
        <f>IF(N243="nulová",J243,0)</f>
        <v>0</v>
      </c>
      <c r="BJ243" s="40" t="s">
        <v>264</v>
      </c>
      <c r="BK243" s="134">
        <f>ROUND(I243*H243,2)</f>
        <v>0</v>
      </c>
      <c r="BL243" s="40" t="s">
        <v>292</v>
      </c>
      <c r="BM243" s="185" t="s">
        <v>548</v>
      </c>
    </row>
    <row r="244" spans="2:65" s="2" customFormat="1" ht="60" customHeight="1" x14ac:dyDescent="0.25">
      <c r="B244" s="7"/>
      <c r="C244" s="210" t="s">
        <v>547</v>
      </c>
      <c r="D244" s="210" t="s">
        <v>160</v>
      </c>
      <c r="E244" s="209" t="s">
        <v>546</v>
      </c>
      <c r="F244" s="204" t="s">
        <v>545</v>
      </c>
      <c r="G244" s="208" t="s">
        <v>339</v>
      </c>
      <c r="H244" s="207">
        <v>40</v>
      </c>
      <c r="I244" s="206"/>
      <c r="J244" s="205">
        <f>ROUND(I244*H244,2)</f>
        <v>0</v>
      </c>
      <c r="K244" s="204" t="s">
        <v>35</v>
      </c>
      <c r="L244" s="155"/>
      <c r="M244" s="203" t="s">
        <v>35</v>
      </c>
      <c r="N244" s="202" t="s">
        <v>58</v>
      </c>
      <c r="P244" s="200">
        <f>O244*H244</f>
        <v>0</v>
      </c>
      <c r="Q244" s="200">
        <v>0</v>
      </c>
      <c r="R244" s="200">
        <f>Q244*H244</f>
        <v>0</v>
      </c>
      <c r="S244" s="200">
        <v>0</v>
      </c>
      <c r="T244" s="199">
        <f>S244*H244</f>
        <v>0</v>
      </c>
      <c r="AR244" s="185" t="s">
        <v>293</v>
      </c>
      <c r="AT244" s="185" t="s">
        <v>160</v>
      </c>
      <c r="AU244" s="185" t="s">
        <v>266</v>
      </c>
      <c r="AY244" s="40" t="s">
        <v>265</v>
      </c>
      <c r="BE244" s="134">
        <f>IF(N244="základní",J244,0)</f>
        <v>0</v>
      </c>
      <c r="BF244" s="134">
        <f>IF(N244="snížená",J244,0)</f>
        <v>0</v>
      </c>
      <c r="BG244" s="134">
        <f>IF(N244="zákl. přenesená",J244,0)</f>
        <v>0</v>
      </c>
      <c r="BH244" s="134">
        <f>IF(N244="sníž. přenesená",J244,0)</f>
        <v>0</v>
      </c>
      <c r="BI244" s="134">
        <f>IF(N244="nulová",J244,0)</f>
        <v>0</v>
      </c>
      <c r="BJ244" s="40" t="s">
        <v>264</v>
      </c>
      <c r="BK244" s="134">
        <f>ROUND(I244*H244,2)</f>
        <v>0</v>
      </c>
      <c r="BL244" s="40" t="s">
        <v>292</v>
      </c>
      <c r="BM244" s="185" t="s">
        <v>544</v>
      </c>
    </row>
    <row r="245" spans="2:65" s="66" customFormat="1" ht="22.9" customHeight="1" x14ac:dyDescent="0.2">
      <c r="B245" s="151"/>
      <c r="D245" s="69" t="s">
        <v>110</v>
      </c>
      <c r="E245" s="68" t="s">
        <v>401</v>
      </c>
      <c r="F245" s="68" t="s">
        <v>400</v>
      </c>
      <c r="I245" s="198"/>
      <c r="J245" s="152">
        <f>BK245</f>
        <v>0</v>
      </c>
      <c r="L245" s="151"/>
      <c r="M245" s="150"/>
      <c r="P245" s="149">
        <f>SUM(P246:P247)</f>
        <v>0</v>
      </c>
      <c r="R245" s="149">
        <f>SUM(R246:R247)</f>
        <v>0</v>
      </c>
      <c r="T245" s="148">
        <f>SUM(T246:T247)</f>
        <v>0</v>
      </c>
      <c r="AR245" s="69" t="s">
        <v>266</v>
      </c>
      <c r="AT245" s="147" t="s">
        <v>110</v>
      </c>
      <c r="AU245" s="147" t="s">
        <v>264</v>
      </c>
      <c r="AY245" s="69" t="s">
        <v>265</v>
      </c>
      <c r="BK245" s="146">
        <f>SUM(BK246:BK247)</f>
        <v>0</v>
      </c>
    </row>
    <row r="246" spans="2:65" s="2" customFormat="1" ht="24" customHeight="1" x14ac:dyDescent="0.25">
      <c r="B246" s="7"/>
      <c r="C246" s="197" t="s">
        <v>399</v>
      </c>
      <c r="D246" s="197" t="s">
        <v>78</v>
      </c>
      <c r="E246" s="196" t="s">
        <v>398</v>
      </c>
      <c r="F246" s="191" t="s">
        <v>397</v>
      </c>
      <c r="G246" s="195" t="s">
        <v>268</v>
      </c>
      <c r="H246" s="194">
        <v>50</v>
      </c>
      <c r="I246" s="193"/>
      <c r="J246" s="192">
        <f>ROUND(I246*H246,2)</f>
        <v>0</v>
      </c>
      <c r="K246" s="191" t="s">
        <v>267</v>
      </c>
      <c r="L246" s="7"/>
      <c r="M246" s="201" t="s">
        <v>35</v>
      </c>
      <c r="N246" s="171" t="s">
        <v>58</v>
      </c>
      <c r="P246" s="200">
        <f>O246*H246</f>
        <v>0</v>
      </c>
      <c r="Q246" s="200">
        <v>0</v>
      </c>
      <c r="R246" s="200">
        <f>Q246*H246</f>
        <v>0</v>
      </c>
      <c r="S246" s="200">
        <v>0</v>
      </c>
      <c r="T246" s="199">
        <f>S246*H246</f>
        <v>0</v>
      </c>
      <c r="AR246" s="185" t="s">
        <v>263</v>
      </c>
      <c r="AT246" s="185" t="s">
        <v>78</v>
      </c>
      <c r="AU246" s="185" t="s">
        <v>266</v>
      </c>
      <c r="AY246" s="40" t="s">
        <v>265</v>
      </c>
      <c r="BE246" s="134">
        <f>IF(N246="základní",J246,0)</f>
        <v>0</v>
      </c>
      <c r="BF246" s="134">
        <f>IF(N246="snížená",J246,0)</f>
        <v>0</v>
      </c>
      <c r="BG246" s="134">
        <f>IF(N246="zákl. přenesená",J246,0)</f>
        <v>0</v>
      </c>
      <c r="BH246" s="134">
        <f>IF(N246="sníž. přenesená",J246,0)</f>
        <v>0</v>
      </c>
      <c r="BI246" s="134">
        <f>IF(N246="nulová",J246,0)</f>
        <v>0</v>
      </c>
      <c r="BJ246" s="40" t="s">
        <v>264</v>
      </c>
      <c r="BK246" s="134">
        <f>ROUND(I246*H246,2)</f>
        <v>0</v>
      </c>
      <c r="BL246" s="40" t="s">
        <v>263</v>
      </c>
      <c r="BM246" s="185" t="s">
        <v>396</v>
      </c>
    </row>
    <row r="247" spans="2:65" s="2" customFormat="1" ht="24" customHeight="1" x14ac:dyDescent="0.25">
      <c r="B247" s="7"/>
      <c r="C247" s="210" t="s">
        <v>395</v>
      </c>
      <c r="D247" s="210" t="s">
        <v>160</v>
      </c>
      <c r="E247" s="209" t="s">
        <v>543</v>
      </c>
      <c r="F247" s="204" t="s">
        <v>393</v>
      </c>
      <c r="G247" s="208" t="s">
        <v>392</v>
      </c>
      <c r="H247" s="207">
        <v>1</v>
      </c>
      <c r="I247" s="206"/>
      <c r="J247" s="205">
        <f>ROUND(I247*H247,2)</f>
        <v>0</v>
      </c>
      <c r="K247" s="204" t="s">
        <v>35</v>
      </c>
      <c r="L247" s="155"/>
      <c r="M247" s="203" t="s">
        <v>35</v>
      </c>
      <c r="N247" s="202" t="s">
        <v>58</v>
      </c>
      <c r="P247" s="200">
        <f>O247*H247</f>
        <v>0</v>
      </c>
      <c r="Q247" s="200">
        <v>0</v>
      </c>
      <c r="R247" s="200">
        <f>Q247*H247</f>
        <v>0</v>
      </c>
      <c r="S247" s="200">
        <v>0</v>
      </c>
      <c r="T247" s="199">
        <f>S247*H247</f>
        <v>0</v>
      </c>
      <c r="AR247" s="185" t="s">
        <v>293</v>
      </c>
      <c r="AT247" s="185" t="s">
        <v>160</v>
      </c>
      <c r="AU247" s="185" t="s">
        <v>266</v>
      </c>
      <c r="AY247" s="40" t="s">
        <v>265</v>
      </c>
      <c r="BE247" s="134">
        <f>IF(N247="základní",J247,0)</f>
        <v>0</v>
      </c>
      <c r="BF247" s="134">
        <f>IF(N247="snížená",J247,0)</f>
        <v>0</v>
      </c>
      <c r="BG247" s="134">
        <f>IF(N247="zákl. přenesená",J247,0)</f>
        <v>0</v>
      </c>
      <c r="BH247" s="134">
        <f>IF(N247="sníž. přenesená",J247,0)</f>
        <v>0</v>
      </c>
      <c r="BI247" s="134">
        <f>IF(N247="nulová",J247,0)</f>
        <v>0</v>
      </c>
      <c r="BJ247" s="40" t="s">
        <v>264</v>
      </c>
      <c r="BK247" s="134">
        <f>ROUND(I247*H247,2)</f>
        <v>0</v>
      </c>
      <c r="BL247" s="40" t="s">
        <v>292</v>
      </c>
      <c r="BM247" s="185" t="s">
        <v>391</v>
      </c>
    </row>
    <row r="248" spans="2:65" s="66" customFormat="1" ht="25.9" customHeight="1" x14ac:dyDescent="0.2">
      <c r="B248" s="151"/>
      <c r="D248" s="69" t="s">
        <v>110</v>
      </c>
      <c r="E248" s="72" t="s">
        <v>160</v>
      </c>
      <c r="F248" s="72" t="s">
        <v>390</v>
      </c>
      <c r="I248" s="198"/>
      <c r="J248" s="157">
        <f>BK248</f>
        <v>0</v>
      </c>
      <c r="L248" s="151"/>
      <c r="M248" s="150"/>
      <c r="P248" s="149">
        <f>P249+P256+P263+P270+P273+P276</f>
        <v>0</v>
      </c>
      <c r="R248" s="149">
        <f>R249+R256+R263+R270+R273+R276</f>
        <v>84.485440000000011</v>
      </c>
      <c r="T248" s="148">
        <f>T249+T256+T263+T270+T273+T276</f>
        <v>0</v>
      </c>
      <c r="AR248" s="69" t="s">
        <v>325</v>
      </c>
      <c r="AT248" s="147" t="s">
        <v>110</v>
      </c>
      <c r="AU248" s="147" t="s">
        <v>288</v>
      </c>
      <c r="AY248" s="69" t="s">
        <v>265</v>
      </c>
      <c r="BK248" s="146">
        <f>BK249+BK256+BK263+BK270+BK273+BK276</f>
        <v>0</v>
      </c>
    </row>
    <row r="249" spans="2:65" s="66" customFormat="1" ht="22.9" customHeight="1" x14ac:dyDescent="0.2">
      <c r="B249" s="151"/>
      <c r="D249" s="69" t="s">
        <v>110</v>
      </c>
      <c r="E249" s="68" t="s">
        <v>542</v>
      </c>
      <c r="F249" s="68" t="s">
        <v>541</v>
      </c>
      <c r="I249" s="198"/>
      <c r="J249" s="152">
        <f>BK249</f>
        <v>0</v>
      </c>
      <c r="L249" s="151"/>
      <c r="M249" s="150"/>
      <c r="P249" s="149">
        <f>SUM(P250:P255)</f>
        <v>0</v>
      </c>
      <c r="R249" s="149">
        <f>SUM(R250:R255)</f>
        <v>0</v>
      </c>
      <c r="T249" s="148">
        <f>SUM(T250:T255)</f>
        <v>0</v>
      </c>
      <c r="AR249" s="69" t="s">
        <v>325</v>
      </c>
      <c r="AT249" s="147" t="s">
        <v>110</v>
      </c>
      <c r="AU249" s="147" t="s">
        <v>264</v>
      </c>
      <c r="AY249" s="69" t="s">
        <v>265</v>
      </c>
      <c r="BK249" s="146">
        <f>SUM(BK250:BK255)</f>
        <v>0</v>
      </c>
    </row>
    <row r="250" spans="2:65" s="2" customFormat="1" ht="24" customHeight="1" x14ac:dyDescent="0.25">
      <c r="B250" s="7"/>
      <c r="C250" s="197" t="s">
        <v>540</v>
      </c>
      <c r="D250" s="197" t="s">
        <v>78</v>
      </c>
      <c r="E250" s="196" t="s">
        <v>362</v>
      </c>
      <c r="F250" s="191" t="s">
        <v>361</v>
      </c>
      <c r="G250" s="195" t="s">
        <v>348</v>
      </c>
      <c r="H250" s="194">
        <v>2</v>
      </c>
      <c r="I250" s="193"/>
      <c r="J250" s="192">
        <f t="shared" ref="J250:J255" si="0">ROUND(I250*H250,2)</f>
        <v>0</v>
      </c>
      <c r="K250" s="191" t="s">
        <v>282</v>
      </c>
      <c r="L250" s="7"/>
      <c r="M250" s="201" t="s">
        <v>35</v>
      </c>
      <c r="N250" s="171" t="s">
        <v>58</v>
      </c>
      <c r="P250" s="200">
        <f t="shared" ref="P250:P255" si="1">O250*H250</f>
        <v>0</v>
      </c>
      <c r="Q250" s="200">
        <v>0</v>
      </c>
      <c r="R250" s="200">
        <f t="shared" ref="R250:R255" si="2">Q250*H250</f>
        <v>0</v>
      </c>
      <c r="S250" s="200">
        <v>0</v>
      </c>
      <c r="T250" s="199">
        <f t="shared" ref="T250:T255" si="3">S250*H250</f>
        <v>0</v>
      </c>
      <c r="AR250" s="185" t="s">
        <v>271</v>
      </c>
      <c r="AT250" s="185" t="s">
        <v>78</v>
      </c>
      <c r="AU250" s="185" t="s">
        <v>266</v>
      </c>
      <c r="AY250" s="40" t="s">
        <v>265</v>
      </c>
      <c r="BE250" s="134">
        <f t="shared" ref="BE250:BE255" si="4">IF(N250="základní",J250,0)</f>
        <v>0</v>
      </c>
      <c r="BF250" s="134">
        <f t="shared" ref="BF250:BF255" si="5">IF(N250="snížená",J250,0)</f>
        <v>0</v>
      </c>
      <c r="BG250" s="134">
        <f t="shared" ref="BG250:BG255" si="6">IF(N250="zákl. přenesená",J250,0)</f>
        <v>0</v>
      </c>
      <c r="BH250" s="134">
        <f t="shared" ref="BH250:BH255" si="7">IF(N250="sníž. přenesená",J250,0)</f>
        <v>0</v>
      </c>
      <c r="BI250" s="134">
        <f t="shared" ref="BI250:BI255" si="8">IF(N250="nulová",J250,0)</f>
        <v>0</v>
      </c>
      <c r="BJ250" s="40" t="s">
        <v>264</v>
      </c>
      <c r="BK250" s="134">
        <f t="shared" ref="BK250:BK255" si="9">ROUND(I250*H250,2)</f>
        <v>0</v>
      </c>
      <c r="BL250" s="40" t="s">
        <v>271</v>
      </c>
      <c r="BM250" s="185" t="s">
        <v>539</v>
      </c>
    </row>
    <row r="251" spans="2:65" s="2" customFormat="1" ht="36" customHeight="1" x14ac:dyDescent="0.25">
      <c r="B251" s="7"/>
      <c r="C251" s="197" t="s">
        <v>538</v>
      </c>
      <c r="D251" s="197" t="s">
        <v>78</v>
      </c>
      <c r="E251" s="196" t="s">
        <v>358</v>
      </c>
      <c r="F251" s="191" t="s">
        <v>357</v>
      </c>
      <c r="G251" s="195" t="s">
        <v>348</v>
      </c>
      <c r="H251" s="194">
        <v>2</v>
      </c>
      <c r="I251" s="193"/>
      <c r="J251" s="192">
        <f t="shared" si="0"/>
        <v>0</v>
      </c>
      <c r="K251" s="191" t="s">
        <v>282</v>
      </c>
      <c r="L251" s="7"/>
      <c r="M251" s="201" t="s">
        <v>35</v>
      </c>
      <c r="N251" s="171" t="s">
        <v>58</v>
      </c>
      <c r="P251" s="200">
        <f t="shared" si="1"/>
        <v>0</v>
      </c>
      <c r="Q251" s="200">
        <v>0</v>
      </c>
      <c r="R251" s="200">
        <f t="shared" si="2"/>
        <v>0</v>
      </c>
      <c r="S251" s="200">
        <v>0</v>
      </c>
      <c r="T251" s="199">
        <f t="shared" si="3"/>
        <v>0</v>
      </c>
      <c r="AR251" s="185" t="s">
        <v>271</v>
      </c>
      <c r="AT251" s="185" t="s">
        <v>78</v>
      </c>
      <c r="AU251" s="185" t="s">
        <v>266</v>
      </c>
      <c r="AY251" s="40" t="s">
        <v>265</v>
      </c>
      <c r="BE251" s="134">
        <f t="shared" si="4"/>
        <v>0</v>
      </c>
      <c r="BF251" s="134">
        <f t="shared" si="5"/>
        <v>0</v>
      </c>
      <c r="BG251" s="134">
        <f t="shared" si="6"/>
        <v>0</v>
      </c>
      <c r="BH251" s="134">
        <f t="shared" si="7"/>
        <v>0</v>
      </c>
      <c r="BI251" s="134">
        <f t="shared" si="8"/>
        <v>0</v>
      </c>
      <c r="BJ251" s="40" t="s">
        <v>264</v>
      </c>
      <c r="BK251" s="134">
        <f t="shared" si="9"/>
        <v>0</v>
      </c>
      <c r="BL251" s="40" t="s">
        <v>271</v>
      </c>
      <c r="BM251" s="185" t="s">
        <v>537</v>
      </c>
    </row>
    <row r="252" spans="2:65" s="2" customFormat="1" ht="24" customHeight="1" x14ac:dyDescent="0.25">
      <c r="B252" s="7"/>
      <c r="C252" s="197" t="s">
        <v>536</v>
      </c>
      <c r="D252" s="197" t="s">
        <v>78</v>
      </c>
      <c r="E252" s="196" t="s">
        <v>354</v>
      </c>
      <c r="F252" s="191" t="s">
        <v>353</v>
      </c>
      <c r="G252" s="195" t="s">
        <v>348</v>
      </c>
      <c r="H252" s="194">
        <v>2</v>
      </c>
      <c r="I252" s="193"/>
      <c r="J252" s="192">
        <f t="shared" si="0"/>
        <v>0</v>
      </c>
      <c r="K252" s="191" t="s">
        <v>282</v>
      </c>
      <c r="L252" s="7"/>
      <c r="M252" s="201" t="s">
        <v>35</v>
      </c>
      <c r="N252" s="171" t="s">
        <v>58</v>
      </c>
      <c r="P252" s="200">
        <f t="shared" si="1"/>
        <v>0</v>
      </c>
      <c r="Q252" s="200">
        <v>0</v>
      </c>
      <c r="R252" s="200">
        <f t="shared" si="2"/>
        <v>0</v>
      </c>
      <c r="S252" s="200">
        <v>0</v>
      </c>
      <c r="T252" s="199">
        <f t="shared" si="3"/>
        <v>0</v>
      </c>
      <c r="AR252" s="185" t="s">
        <v>271</v>
      </c>
      <c r="AT252" s="185" t="s">
        <v>78</v>
      </c>
      <c r="AU252" s="185" t="s">
        <v>266</v>
      </c>
      <c r="AY252" s="40" t="s">
        <v>265</v>
      </c>
      <c r="BE252" s="134">
        <f t="shared" si="4"/>
        <v>0</v>
      </c>
      <c r="BF252" s="134">
        <f t="shared" si="5"/>
        <v>0</v>
      </c>
      <c r="BG252" s="134">
        <f t="shared" si="6"/>
        <v>0</v>
      </c>
      <c r="BH252" s="134">
        <f t="shared" si="7"/>
        <v>0</v>
      </c>
      <c r="BI252" s="134">
        <f t="shared" si="8"/>
        <v>0</v>
      </c>
      <c r="BJ252" s="40" t="s">
        <v>264</v>
      </c>
      <c r="BK252" s="134">
        <f t="shared" si="9"/>
        <v>0</v>
      </c>
      <c r="BL252" s="40" t="s">
        <v>271</v>
      </c>
      <c r="BM252" s="185" t="s">
        <v>535</v>
      </c>
    </row>
    <row r="253" spans="2:65" s="2" customFormat="1" ht="36" customHeight="1" x14ac:dyDescent="0.25">
      <c r="B253" s="7"/>
      <c r="C253" s="197" t="s">
        <v>534</v>
      </c>
      <c r="D253" s="197" t="s">
        <v>78</v>
      </c>
      <c r="E253" s="196" t="s">
        <v>350</v>
      </c>
      <c r="F253" s="191" t="s">
        <v>349</v>
      </c>
      <c r="G253" s="195" t="s">
        <v>348</v>
      </c>
      <c r="H253" s="194">
        <v>2</v>
      </c>
      <c r="I253" s="193"/>
      <c r="J253" s="192">
        <f t="shared" si="0"/>
        <v>0</v>
      </c>
      <c r="K253" s="191" t="s">
        <v>282</v>
      </c>
      <c r="L253" s="7"/>
      <c r="M253" s="201" t="s">
        <v>35</v>
      </c>
      <c r="N253" s="171" t="s">
        <v>58</v>
      </c>
      <c r="P253" s="200">
        <f t="shared" si="1"/>
        <v>0</v>
      </c>
      <c r="Q253" s="200">
        <v>0</v>
      </c>
      <c r="R253" s="200">
        <f t="shared" si="2"/>
        <v>0</v>
      </c>
      <c r="S253" s="200">
        <v>0</v>
      </c>
      <c r="T253" s="199">
        <f t="shared" si="3"/>
        <v>0</v>
      </c>
      <c r="AR253" s="185" t="s">
        <v>271</v>
      </c>
      <c r="AT253" s="185" t="s">
        <v>78</v>
      </c>
      <c r="AU253" s="185" t="s">
        <v>266</v>
      </c>
      <c r="AY253" s="40" t="s">
        <v>265</v>
      </c>
      <c r="BE253" s="134">
        <f t="shared" si="4"/>
        <v>0</v>
      </c>
      <c r="BF253" s="134">
        <f t="shared" si="5"/>
        <v>0</v>
      </c>
      <c r="BG253" s="134">
        <f t="shared" si="6"/>
        <v>0</v>
      </c>
      <c r="BH253" s="134">
        <f t="shared" si="7"/>
        <v>0</v>
      </c>
      <c r="BI253" s="134">
        <f t="shared" si="8"/>
        <v>0</v>
      </c>
      <c r="BJ253" s="40" t="s">
        <v>264</v>
      </c>
      <c r="BK253" s="134">
        <f t="shared" si="9"/>
        <v>0</v>
      </c>
      <c r="BL253" s="40" t="s">
        <v>271</v>
      </c>
      <c r="BM253" s="185" t="s">
        <v>533</v>
      </c>
    </row>
    <row r="254" spans="2:65" s="2" customFormat="1" ht="24" customHeight="1" x14ac:dyDescent="0.25">
      <c r="B254" s="7"/>
      <c r="C254" s="210" t="s">
        <v>532</v>
      </c>
      <c r="D254" s="210" t="s">
        <v>160</v>
      </c>
      <c r="E254" s="209" t="s">
        <v>531</v>
      </c>
      <c r="F254" s="204" t="s">
        <v>530</v>
      </c>
      <c r="G254" s="208" t="s">
        <v>339</v>
      </c>
      <c r="H254" s="207">
        <v>2</v>
      </c>
      <c r="I254" s="206"/>
      <c r="J254" s="205">
        <f t="shared" si="0"/>
        <v>0</v>
      </c>
      <c r="K254" s="204" t="s">
        <v>35</v>
      </c>
      <c r="L254" s="155"/>
      <c r="M254" s="203" t="s">
        <v>35</v>
      </c>
      <c r="N254" s="202" t="s">
        <v>58</v>
      </c>
      <c r="P254" s="200">
        <f t="shared" si="1"/>
        <v>0</v>
      </c>
      <c r="Q254" s="200">
        <v>0</v>
      </c>
      <c r="R254" s="200">
        <f t="shared" si="2"/>
        <v>0</v>
      </c>
      <c r="S254" s="200">
        <v>0</v>
      </c>
      <c r="T254" s="199">
        <f t="shared" si="3"/>
        <v>0</v>
      </c>
      <c r="AR254" s="185" t="s">
        <v>293</v>
      </c>
      <c r="AT254" s="185" t="s">
        <v>160</v>
      </c>
      <c r="AU254" s="185" t="s">
        <v>266</v>
      </c>
      <c r="AY254" s="40" t="s">
        <v>265</v>
      </c>
      <c r="BE254" s="134">
        <f t="shared" si="4"/>
        <v>0</v>
      </c>
      <c r="BF254" s="134">
        <f t="shared" si="5"/>
        <v>0</v>
      </c>
      <c r="BG254" s="134">
        <f t="shared" si="6"/>
        <v>0</v>
      </c>
      <c r="BH254" s="134">
        <f t="shared" si="7"/>
        <v>0</v>
      </c>
      <c r="BI254" s="134">
        <f t="shared" si="8"/>
        <v>0</v>
      </c>
      <c r="BJ254" s="40" t="s">
        <v>264</v>
      </c>
      <c r="BK254" s="134">
        <f t="shared" si="9"/>
        <v>0</v>
      </c>
      <c r="BL254" s="40" t="s">
        <v>292</v>
      </c>
      <c r="BM254" s="185" t="s">
        <v>529</v>
      </c>
    </row>
    <row r="255" spans="2:65" s="2" customFormat="1" ht="36" customHeight="1" x14ac:dyDescent="0.25">
      <c r="B255" s="7"/>
      <c r="C255" s="210" t="s">
        <v>528</v>
      </c>
      <c r="D255" s="210" t="s">
        <v>160</v>
      </c>
      <c r="E255" s="209" t="s">
        <v>527</v>
      </c>
      <c r="F255" s="204" t="s">
        <v>526</v>
      </c>
      <c r="G255" s="208" t="s">
        <v>339</v>
      </c>
      <c r="H255" s="207">
        <v>1</v>
      </c>
      <c r="I255" s="206"/>
      <c r="J255" s="205">
        <f t="shared" si="0"/>
        <v>0</v>
      </c>
      <c r="K255" s="204" t="s">
        <v>35</v>
      </c>
      <c r="L255" s="155"/>
      <c r="M255" s="203" t="s">
        <v>35</v>
      </c>
      <c r="N255" s="202" t="s">
        <v>58</v>
      </c>
      <c r="P255" s="200">
        <f t="shared" si="1"/>
        <v>0</v>
      </c>
      <c r="Q255" s="200">
        <v>0</v>
      </c>
      <c r="R255" s="200">
        <f t="shared" si="2"/>
        <v>0</v>
      </c>
      <c r="S255" s="200">
        <v>0</v>
      </c>
      <c r="T255" s="199">
        <f t="shared" si="3"/>
        <v>0</v>
      </c>
      <c r="AR255" s="185" t="s">
        <v>293</v>
      </c>
      <c r="AT255" s="185" t="s">
        <v>160</v>
      </c>
      <c r="AU255" s="185" t="s">
        <v>266</v>
      </c>
      <c r="AY255" s="40" t="s">
        <v>265</v>
      </c>
      <c r="BE255" s="134">
        <f t="shared" si="4"/>
        <v>0</v>
      </c>
      <c r="BF255" s="134">
        <f t="shared" si="5"/>
        <v>0</v>
      </c>
      <c r="BG255" s="134">
        <f t="shared" si="6"/>
        <v>0</v>
      </c>
      <c r="BH255" s="134">
        <f t="shared" si="7"/>
        <v>0</v>
      </c>
      <c r="BI255" s="134">
        <f t="shared" si="8"/>
        <v>0</v>
      </c>
      <c r="BJ255" s="40" t="s">
        <v>264</v>
      </c>
      <c r="BK255" s="134">
        <f t="shared" si="9"/>
        <v>0</v>
      </c>
      <c r="BL255" s="40" t="s">
        <v>292</v>
      </c>
      <c r="BM255" s="185" t="s">
        <v>525</v>
      </c>
    </row>
    <row r="256" spans="2:65" s="66" customFormat="1" ht="22.9" customHeight="1" x14ac:dyDescent="0.2">
      <c r="B256" s="151"/>
      <c r="D256" s="69" t="s">
        <v>110</v>
      </c>
      <c r="E256" s="68" t="s">
        <v>524</v>
      </c>
      <c r="F256" s="68" t="s">
        <v>523</v>
      </c>
      <c r="I256" s="198"/>
      <c r="J256" s="152">
        <f>BK256</f>
        <v>0</v>
      </c>
      <c r="L256" s="151"/>
      <c r="M256" s="150"/>
      <c r="P256" s="149">
        <f>SUM(P257:P262)</f>
        <v>0</v>
      </c>
      <c r="R256" s="149">
        <f>SUM(R257:R262)</f>
        <v>0</v>
      </c>
      <c r="T256" s="148">
        <f>SUM(T257:T262)</f>
        <v>0</v>
      </c>
      <c r="AR256" s="69" t="s">
        <v>325</v>
      </c>
      <c r="AT256" s="147" t="s">
        <v>110</v>
      </c>
      <c r="AU256" s="147" t="s">
        <v>264</v>
      </c>
      <c r="AY256" s="69" t="s">
        <v>265</v>
      </c>
      <c r="BK256" s="146">
        <f>SUM(BK257:BK262)</f>
        <v>0</v>
      </c>
    </row>
    <row r="257" spans="2:65" s="2" customFormat="1" ht="24" customHeight="1" x14ac:dyDescent="0.25">
      <c r="B257" s="7"/>
      <c r="C257" s="197" t="s">
        <v>522</v>
      </c>
      <c r="D257" s="197" t="s">
        <v>78</v>
      </c>
      <c r="E257" s="196" t="s">
        <v>362</v>
      </c>
      <c r="F257" s="191" t="s">
        <v>361</v>
      </c>
      <c r="G257" s="195" t="s">
        <v>348</v>
      </c>
      <c r="H257" s="194">
        <v>10</v>
      </c>
      <c r="I257" s="193"/>
      <c r="J257" s="192">
        <f t="shared" ref="J257:J262" si="10">ROUND(I257*H257,2)</f>
        <v>0</v>
      </c>
      <c r="K257" s="191" t="s">
        <v>282</v>
      </c>
      <c r="L257" s="7"/>
      <c r="M257" s="201" t="s">
        <v>35</v>
      </c>
      <c r="N257" s="171" t="s">
        <v>58</v>
      </c>
      <c r="P257" s="200">
        <f t="shared" ref="P257:P262" si="11">O257*H257</f>
        <v>0</v>
      </c>
      <c r="Q257" s="200">
        <v>0</v>
      </c>
      <c r="R257" s="200">
        <f t="shared" ref="R257:R262" si="12">Q257*H257</f>
        <v>0</v>
      </c>
      <c r="S257" s="200">
        <v>0</v>
      </c>
      <c r="T257" s="199">
        <f t="shared" ref="T257:T262" si="13">S257*H257</f>
        <v>0</v>
      </c>
      <c r="AR257" s="185" t="s">
        <v>271</v>
      </c>
      <c r="AT257" s="185" t="s">
        <v>78</v>
      </c>
      <c r="AU257" s="185" t="s">
        <v>266</v>
      </c>
      <c r="AY257" s="40" t="s">
        <v>265</v>
      </c>
      <c r="BE257" s="134">
        <f t="shared" ref="BE257:BE262" si="14">IF(N257="základní",J257,0)</f>
        <v>0</v>
      </c>
      <c r="BF257" s="134">
        <f t="shared" ref="BF257:BF262" si="15">IF(N257="snížená",J257,0)</f>
        <v>0</v>
      </c>
      <c r="BG257" s="134">
        <f t="shared" ref="BG257:BG262" si="16">IF(N257="zákl. přenesená",J257,0)</f>
        <v>0</v>
      </c>
      <c r="BH257" s="134">
        <f t="shared" ref="BH257:BH262" si="17">IF(N257="sníž. přenesená",J257,0)</f>
        <v>0</v>
      </c>
      <c r="BI257" s="134">
        <f t="shared" ref="BI257:BI262" si="18">IF(N257="nulová",J257,0)</f>
        <v>0</v>
      </c>
      <c r="BJ257" s="40" t="s">
        <v>264</v>
      </c>
      <c r="BK257" s="134">
        <f t="shared" ref="BK257:BK262" si="19">ROUND(I257*H257,2)</f>
        <v>0</v>
      </c>
      <c r="BL257" s="40" t="s">
        <v>271</v>
      </c>
      <c r="BM257" s="185" t="s">
        <v>521</v>
      </c>
    </row>
    <row r="258" spans="2:65" s="2" customFormat="1" ht="36" customHeight="1" x14ac:dyDescent="0.25">
      <c r="B258" s="7"/>
      <c r="C258" s="197" t="s">
        <v>520</v>
      </c>
      <c r="D258" s="197" t="s">
        <v>78</v>
      </c>
      <c r="E258" s="196" t="s">
        <v>358</v>
      </c>
      <c r="F258" s="191" t="s">
        <v>357</v>
      </c>
      <c r="G258" s="195" t="s">
        <v>348</v>
      </c>
      <c r="H258" s="194">
        <v>10</v>
      </c>
      <c r="I258" s="193"/>
      <c r="J258" s="192">
        <f t="shared" si="10"/>
        <v>0</v>
      </c>
      <c r="K258" s="191" t="s">
        <v>282</v>
      </c>
      <c r="L258" s="7"/>
      <c r="M258" s="201" t="s">
        <v>35</v>
      </c>
      <c r="N258" s="171" t="s">
        <v>58</v>
      </c>
      <c r="P258" s="200">
        <f t="shared" si="11"/>
        <v>0</v>
      </c>
      <c r="Q258" s="200">
        <v>0</v>
      </c>
      <c r="R258" s="200">
        <f t="shared" si="12"/>
        <v>0</v>
      </c>
      <c r="S258" s="200">
        <v>0</v>
      </c>
      <c r="T258" s="199">
        <f t="shared" si="13"/>
        <v>0</v>
      </c>
      <c r="AR258" s="185" t="s">
        <v>271</v>
      </c>
      <c r="AT258" s="185" t="s">
        <v>78</v>
      </c>
      <c r="AU258" s="185" t="s">
        <v>266</v>
      </c>
      <c r="AY258" s="40" t="s">
        <v>265</v>
      </c>
      <c r="BE258" s="134">
        <f t="shared" si="14"/>
        <v>0</v>
      </c>
      <c r="BF258" s="134">
        <f t="shared" si="15"/>
        <v>0</v>
      </c>
      <c r="BG258" s="134">
        <f t="shared" si="16"/>
        <v>0</v>
      </c>
      <c r="BH258" s="134">
        <f t="shared" si="17"/>
        <v>0</v>
      </c>
      <c r="BI258" s="134">
        <f t="shared" si="18"/>
        <v>0</v>
      </c>
      <c r="BJ258" s="40" t="s">
        <v>264</v>
      </c>
      <c r="BK258" s="134">
        <f t="shared" si="19"/>
        <v>0</v>
      </c>
      <c r="BL258" s="40" t="s">
        <v>271</v>
      </c>
      <c r="BM258" s="185" t="s">
        <v>519</v>
      </c>
    </row>
    <row r="259" spans="2:65" s="2" customFormat="1" ht="24" customHeight="1" x14ac:dyDescent="0.25">
      <c r="B259" s="7"/>
      <c r="C259" s="197" t="s">
        <v>518</v>
      </c>
      <c r="D259" s="197" t="s">
        <v>78</v>
      </c>
      <c r="E259" s="196" t="s">
        <v>354</v>
      </c>
      <c r="F259" s="191" t="s">
        <v>353</v>
      </c>
      <c r="G259" s="195" t="s">
        <v>348</v>
      </c>
      <c r="H259" s="194">
        <v>10</v>
      </c>
      <c r="I259" s="193"/>
      <c r="J259" s="192">
        <f t="shared" si="10"/>
        <v>0</v>
      </c>
      <c r="K259" s="191" t="s">
        <v>282</v>
      </c>
      <c r="L259" s="7"/>
      <c r="M259" s="201" t="s">
        <v>35</v>
      </c>
      <c r="N259" s="171" t="s">
        <v>58</v>
      </c>
      <c r="P259" s="200">
        <f t="shared" si="11"/>
        <v>0</v>
      </c>
      <c r="Q259" s="200">
        <v>0</v>
      </c>
      <c r="R259" s="200">
        <f t="shared" si="12"/>
        <v>0</v>
      </c>
      <c r="S259" s="200">
        <v>0</v>
      </c>
      <c r="T259" s="199">
        <f t="shared" si="13"/>
        <v>0</v>
      </c>
      <c r="AR259" s="185" t="s">
        <v>271</v>
      </c>
      <c r="AT259" s="185" t="s">
        <v>78</v>
      </c>
      <c r="AU259" s="185" t="s">
        <v>266</v>
      </c>
      <c r="AY259" s="40" t="s">
        <v>265</v>
      </c>
      <c r="BE259" s="134">
        <f t="shared" si="14"/>
        <v>0</v>
      </c>
      <c r="BF259" s="134">
        <f t="shared" si="15"/>
        <v>0</v>
      </c>
      <c r="BG259" s="134">
        <f t="shared" si="16"/>
        <v>0</v>
      </c>
      <c r="BH259" s="134">
        <f t="shared" si="17"/>
        <v>0</v>
      </c>
      <c r="BI259" s="134">
        <f t="shared" si="18"/>
        <v>0</v>
      </c>
      <c r="BJ259" s="40" t="s">
        <v>264</v>
      </c>
      <c r="BK259" s="134">
        <f t="shared" si="19"/>
        <v>0</v>
      </c>
      <c r="BL259" s="40" t="s">
        <v>271</v>
      </c>
      <c r="BM259" s="185" t="s">
        <v>517</v>
      </c>
    </row>
    <row r="260" spans="2:65" s="2" customFormat="1" ht="36" customHeight="1" x14ac:dyDescent="0.25">
      <c r="B260" s="7"/>
      <c r="C260" s="197" t="s">
        <v>516</v>
      </c>
      <c r="D260" s="197" t="s">
        <v>78</v>
      </c>
      <c r="E260" s="196" t="s">
        <v>350</v>
      </c>
      <c r="F260" s="191" t="s">
        <v>349</v>
      </c>
      <c r="G260" s="195" t="s">
        <v>348</v>
      </c>
      <c r="H260" s="194">
        <v>10</v>
      </c>
      <c r="I260" s="193"/>
      <c r="J260" s="192">
        <f t="shared" si="10"/>
        <v>0</v>
      </c>
      <c r="K260" s="191" t="s">
        <v>282</v>
      </c>
      <c r="L260" s="7"/>
      <c r="M260" s="201" t="s">
        <v>35</v>
      </c>
      <c r="N260" s="171" t="s">
        <v>58</v>
      </c>
      <c r="P260" s="200">
        <f t="shared" si="11"/>
        <v>0</v>
      </c>
      <c r="Q260" s="200">
        <v>0</v>
      </c>
      <c r="R260" s="200">
        <f t="shared" si="12"/>
        <v>0</v>
      </c>
      <c r="S260" s="200">
        <v>0</v>
      </c>
      <c r="T260" s="199">
        <f t="shared" si="13"/>
        <v>0</v>
      </c>
      <c r="AR260" s="185" t="s">
        <v>271</v>
      </c>
      <c r="AT260" s="185" t="s">
        <v>78</v>
      </c>
      <c r="AU260" s="185" t="s">
        <v>266</v>
      </c>
      <c r="AY260" s="40" t="s">
        <v>265</v>
      </c>
      <c r="BE260" s="134">
        <f t="shared" si="14"/>
        <v>0</v>
      </c>
      <c r="BF260" s="134">
        <f t="shared" si="15"/>
        <v>0</v>
      </c>
      <c r="BG260" s="134">
        <f t="shared" si="16"/>
        <v>0</v>
      </c>
      <c r="BH260" s="134">
        <f t="shared" si="17"/>
        <v>0</v>
      </c>
      <c r="BI260" s="134">
        <f t="shared" si="18"/>
        <v>0</v>
      </c>
      <c r="BJ260" s="40" t="s">
        <v>264</v>
      </c>
      <c r="BK260" s="134">
        <f t="shared" si="19"/>
        <v>0</v>
      </c>
      <c r="BL260" s="40" t="s">
        <v>271</v>
      </c>
      <c r="BM260" s="185" t="s">
        <v>515</v>
      </c>
    </row>
    <row r="261" spans="2:65" s="2" customFormat="1" ht="36" customHeight="1" x14ac:dyDescent="0.25">
      <c r="B261" s="7"/>
      <c r="C261" s="210" t="s">
        <v>514</v>
      </c>
      <c r="D261" s="210" t="s">
        <v>160</v>
      </c>
      <c r="E261" s="209" t="s">
        <v>513</v>
      </c>
      <c r="F261" s="204" t="s">
        <v>512</v>
      </c>
      <c r="G261" s="208" t="s">
        <v>339</v>
      </c>
      <c r="H261" s="207">
        <v>10</v>
      </c>
      <c r="I261" s="206"/>
      <c r="J261" s="205">
        <f t="shared" si="10"/>
        <v>0</v>
      </c>
      <c r="K261" s="204" t="s">
        <v>35</v>
      </c>
      <c r="L261" s="155"/>
      <c r="M261" s="203" t="s">
        <v>35</v>
      </c>
      <c r="N261" s="202" t="s">
        <v>58</v>
      </c>
      <c r="P261" s="200">
        <f t="shared" si="11"/>
        <v>0</v>
      </c>
      <c r="Q261" s="200">
        <v>0</v>
      </c>
      <c r="R261" s="200">
        <f t="shared" si="12"/>
        <v>0</v>
      </c>
      <c r="S261" s="200">
        <v>0</v>
      </c>
      <c r="T261" s="199">
        <f t="shared" si="13"/>
        <v>0</v>
      </c>
      <c r="AR261" s="185" t="s">
        <v>293</v>
      </c>
      <c r="AT261" s="185" t="s">
        <v>160</v>
      </c>
      <c r="AU261" s="185" t="s">
        <v>266</v>
      </c>
      <c r="AY261" s="40" t="s">
        <v>265</v>
      </c>
      <c r="BE261" s="134">
        <f t="shared" si="14"/>
        <v>0</v>
      </c>
      <c r="BF261" s="134">
        <f t="shared" si="15"/>
        <v>0</v>
      </c>
      <c r="BG261" s="134">
        <f t="shared" si="16"/>
        <v>0</v>
      </c>
      <c r="BH261" s="134">
        <f t="shared" si="17"/>
        <v>0</v>
      </c>
      <c r="BI261" s="134">
        <f t="shared" si="18"/>
        <v>0</v>
      </c>
      <c r="BJ261" s="40" t="s">
        <v>264</v>
      </c>
      <c r="BK261" s="134">
        <f t="shared" si="19"/>
        <v>0</v>
      </c>
      <c r="BL261" s="40" t="s">
        <v>292</v>
      </c>
      <c r="BM261" s="185" t="s">
        <v>511</v>
      </c>
    </row>
    <row r="262" spans="2:65" s="2" customFormat="1" ht="16.5" customHeight="1" x14ac:dyDescent="0.25">
      <c r="B262" s="7"/>
      <c r="C262" s="210" t="s">
        <v>510</v>
      </c>
      <c r="D262" s="210" t="s">
        <v>160</v>
      </c>
      <c r="E262" s="209" t="s">
        <v>341</v>
      </c>
      <c r="F262" s="204" t="s">
        <v>509</v>
      </c>
      <c r="G262" s="208" t="s">
        <v>339</v>
      </c>
      <c r="H262" s="207">
        <v>90</v>
      </c>
      <c r="I262" s="206"/>
      <c r="J262" s="205">
        <f t="shared" si="10"/>
        <v>0</v>
      </c>
      <c r="K262" s="204" t="s">
        <v>35</v>
      </c>
      <c r="L262" s="155"/>
      <c r="M262" s="203" t="s">
        <v>35</v>
      </c>
      <c r="N262" s="202" t="s">
        <v>58</v>
      </c>
      <c r="P262" s="200">
        <f t="shared" si="11"/>
        <v>0</v>
      </c>
      <c r="Q262" s="200">
        <v>0</v>
      </c>
      <c r="R262" s="200">
        <f t="shared" si="12"/>
        <v>0</v>
      </c>
      <c r="S262" s="200">
        <v>0</v>
      </c>
      <c r="T262" s="199">
        <f t="shared" si="13"/>
        <v>0</v>
      </c>
      <c r="AR262" s="185" t="s">
        <v>293</v>
      </c>
      <c r="AT262" s="185" t="s">
        <v>160</v>
      </c>
      <c r="AU262" s="185" t="s">
        <v>266</v>
      </c>
      <c r="AY262" s="40" t="s">
        <v>265</v>
      </c>
      <c r="BE262" s="134">
        <f t="shared" si="14"/>
        <v>0</v>
      </c>
      <c r="BF262" s="134">
        <f t="shared" si="15"/>
        <v>0</v>
      </c>
      <c r="BG262" s="134">
        <f t="shared" si="16"/>
        <v>0</v>
      </c>
      <c r="BH262" s="134">
        <f t="shared" si="17"/>
        <v>0</v>
      </c>
      <c r="BI262" s="134">
        <f t="shared" si="18"/>
        <v>0</v>
      </c>
      <c r="BJ262" s="40" t="s">
        <v>264</v>
      </c>
      <c r="BK262" s="134">
        <f t="shared" si="19"/>
        <v>0</v>
      </c>
      <c r="BL262" s="40" t="s">
        <v>292</v>
      </c>
      <c r="BM262" s="185" t="s">
        <v>508</v>
      </c>
    </row>
    <row r="263" spans="2:65" s="66" customFormat="1" ht="22.9" customHeight="1" x14ac:dyDescent="0.2">
      <c r="B263" s="151"/>
      <c r="D263" s="69" t="s">
        <v>110</v>
      </c>
      <c r="E263" s="68" t="s">
        <v>507</v>
      </c>
      <c r="F263" s="68" t="s">
        <v>506</v>
      </c>
      <c r="I263" s="198"/>
      <c r="J263" s="152">
        <f>BK263</f>
        <v>0</v>
      </c>
      <c r="L263" s="151"/>
      <c r="M263" s="150"/>
      <c r="P263" s="149">
        <f>SUM(P264:P269)</f>
        <v>0</v>
      </c>
      <c r="R263" s="149">
        <f>SUM(R264:R269)</f>
        <v>0</v>
      </c>
      <c r="T263" s="148">
        <f>SUM(T264:T269)</f>
        <v>0</v>
      </c>
      <c r="AR263" s="69" t="s">
        <v>325</v>
      </c>
      <c r="AT263" s="147" t="s">
        <v>110</v>
      </c>
      <c r="AU263" s="147" t="s">
        <v>264</v>
      </c>
      <c r="AY263" s="69" t="s">
        <v>265</v>
      </c>
      <c r="BK263" s="146">
        <f>SUM(BK264:BK269)</f>
        <v>0</v>
      </c>
    </row>
    <row r="264" spans="2:65" s="2" customFormat="1" ht="24" customHeight="1" x14ac:dyDescent="0.25">
      <c r="B264" s="7"/>
      <c r="C264" s="197" t="s">
        <v>505</v>
      </c>
      <c r="D264" s="197" t="s">
        <v>78</v>
      </c>
      <c r="E264" s="196" t="s">
        <v>362</v>
      </c>
      <c r="F264" s="191" t="s">
        <v>361</v>
      </c>
      <c r="G264" s="195" t="s">
        <v>348</v>
      </c>
      <c r="H264" s="194">
        <v>7</v>
      </c>
      <c r="I264" s="193"/>
      <c r="J264" s="192">
        <f t="shared" ref="J264:J269" si="20">ROUND(I264*H264,2)</f>
        <v>0</v>
      </c>
      <c r="K264" s="191" t="s">
        <v>282</v>
      </c>
      <c r="L264" s="7"/>
      <c r="M264" s="201" t="s">
        <v>35</v>
      </c>
      <c r="N264" s="171" t="s">
        <v>58</v>
      </c>
      <c r="P264" s="200">
        <f t="shared" ref="P264:P269" si="21">O264*H264</f>
        <v>0</v>
      </c>
      <c r="Q264" s="200">
        <v>0</v>
      </c>
      <c r="R264" s="200">
        <f t="shared" ref="R264:R269" si="22">Q264*H264</f>
        <v>0</v>
      </c>
      <c r="S264" s="200">
        <v>0</v>
      </c>
      <c r="T264" s="199">
        <f t="shared" ref="T264:T269" si="23">S264*H264</f>
        <v>0</v>
      </c>
      <c r="AR264" s="185" t="s">
        <v>271</v>
      </c>
      <c r="AT264" s="185" t="s">
        <v>78</v>
      </c>
      <c r="AU264" s="185" t="s">
        <v>266</v>
      </c>
      <c r="AY264" s="40" t="s">
        <v>265</v>
      </c>
      <c r="BE264" s="134">
        <f t="shared" ref="BE264:BE269" si="24">IF(N264="základní",J264,0)</f>
        <v>0</v>
      </c>
      <c r="BF264" s="134">
        <f t="shared" ref="BF264:BF269" si="25">IF(N264="snížená",J264,0)</f>
        <v>0</v>
      </c>
      <c r="BG264" s="134">
        <f t="shared" ref="BG264:BG269" si="26">IF(N264="zákl. přenesená",J264,0)</f>
        <v>0</v>
      </c>
      <c r="BH264" s="134">
        <f t="shared" ref="BH264:BH269" si="27">IF(N264="sníž. přenesená",J264,0)</f>
        <v>0</v>
      </c>
      <c r="BI264" s="134">
        <f t="shared" ref="BI264:BI269" si="28">IF(N264="nulová",J264,0)</f>
        <v>0</v>
      </c>
      <c r="BJ264" s="40" t="s">
        <v>264</v>
      </c>
      <c r="BK264" s="134">
        <f t="shared" ref="BK264:BK269" si="29">ROUND(I264*H264,2)</f>
        <v>0</v>
      </c>
      <c r="BL264" s="40" t="s">
        <v>271</v>
      </c>
      <c r="BM264" s="185" t="s">
        <v>504</v>
      </c>
    </row>
    <row r="265" spans="2:65" s="2" customFormat="1" ht="36" customHeight="1" x14ac:dyDescent="0.25">
      <c r="B265" s="7"/>
      <c r="C265" s="197" t="s">
        <v>503</v>
      </c>
      <c r="D265" s="197" t="s">
        <v>78</v>
      </c>
      <c r="E265" s="196" t="s">
        <v>358</v>
      </c>
      <c r="F265" s="191" t="s">
        <v>357</v>
      </c>
      <c r="G265" s="195" t="s">
        <v>348</v>
      </c>
      <c r="H265" s="194">
        <v>7</v>
      </c>
      <c r="I265" s="193"/>
      <c r="J265" s="192">
        <f t="shared" si="20"/>
        <v>0</v>
      </c>
      <c r="K265" s="191" t="s">
        <v>282</v>
      </c>
      <c r="L265" s="7"/>
      <c r="M265" s="201" t="s">
        <v>35</v>
      </c>
      <c r="N265" s="171" t="s">
        <v>58</v>
      </c>
      <c r="P265" s="200">
        <f t="shared" si="21"/>
        <v>0</v>
      </c>
      <c r="Q265" s="200">
        <v>0</v>
      </c>
      <c r="R265" s="200">
        <f t="shared" si="22"/>
        <v>0</v>
      </c>
      <c r="S265" s="200">
        <v>0</v>
      </c>
      <c r="T265" s="199">
        <f t="shared" si="23"/>
        <v>0</v>
      </c>
      <c r="AR265" s="185" t="s">
        <v>271</v>
      </c>
      <c r="AT265" s="185" t="s">
        <v>78</v>
      </c>
      <c r="AU265" s="185" t="s">
        <v>266</v>
      </c>
      <c r="AY265" s="40" t="s">
        <v>265</v>
      </c>
      <c r="BE265" s="134">
        <f t="shared" si="24"/>
        <v>0</v>
      </c>
      <c r="BF265" s="134">
        <f t="shared" si="25"/>
        <v>0</v>
      </c>
      <c r="BG265" s="134">
        <f t="shared" si="26"/>
        <v>0</v>
      </c>
      <c r="BH265" s="134">
        <f t="shared" si="27"/>
        <v>0</v>
      </c>
      <c r="BI265" s="134">
        <f t="shared" si="28"/>
        <v>0</v>
      </c>
      <c r="BJ265" s="40" t="s">
        <v>264</v>
      </c>
      <c r="BK265" s="134">
        <f t="shared" si="29"/>
        <v>0</v>
      </c>
      <c r="BL265" s="40" t="s">
        <v>271</v>
      </c>
      <c r="BM265" s="185" t="s">
        <v>502</v>
      </c>
    </row>
    <row r="266" spans="2:65" s="2" customFormat="1" ht="24" customHeight="1" x14ac:dyDescent="0.25">
      <c r="B266" s="7"/>
      <c r="C266" s="197" t="s">
        <v>501</v>
      </c>
      <c r="D266" s="197" t="s">
        <v>78</v>
      </c>
      <c r="E266" s="196" t="s">
        <v>354</v>
      </c>
      <c r="F266" s="191" t="s">
        <v>353</v>
      </c>
      <c r="G266" s="195" t="s">
        <v>348</v>
      </c>
      <c r="H266" s="194">
        <v>7</v>
      </c>
      <c r="I266" s="193"/>
      <c r="J266" s="192">
        <f t="shared" si="20"/>
        <v>0</v>
      </c>
      <c r="K266" s="191" t="s">
        <v>282</v>
      </c>
      <c r="L266" s="7"/>
      <c r="M266" s="201" t="s">
        <v>35</v>
      </c>
      <c r="N266" s="171" t="s">
        <v>58</v>
      </c>
      <c r="P266" s="200">
        <f t="shared" si="21"/>
        <v>0</v>
      </c>
      <c r="Q266" s="200">
        <v>0</v>
      </c>
      <c r="R266" s="200">
        <f t="shared" si="22"/>
        <v>0</v>
      </c>
      <c r="S266" s="200">
        <v>0</v>
      </c>
      <c r="T266" s="199">
        <f t="shared" si="23"/>
        <v>0</v>
      </c>
      <c r="AR266" s="185" t="s">
        <v>271</v>
      </c>
      <c r="AT266" s="185" t="s">
        <v>78</v>
      </c>
      <c r="AU266" s="185" t="s">
        <v>266</v>
      </c>
      <c r="AY266" s="40" t="s">
        <v>265</v>
      </c>
      <c r="BE266" s="134">
        <f t="shared" si="24"/>
        <v>0</v>
      </c>
      <c r="BF266" s="134">
        <f t="shared" si="25"/>
        <v>0</v>
      </c>
      <c r="BG266" s="134">
        <f t="shared" si="26"/>
        <v>0</v>
      </c>
      <c r="BH266" s="134">
        <f t="shared" si="27"/>
        <v>0</v>
      </c>
      <c r="BI266" s="134">
        <f t="shared" si="28"/>
        <v>0</v>
      </c>
      <c r="BJ266" s="40" t="s">
        <v>264</v>
      </c>
      <c r="BK266" s="134">
        <f t="shared" si="29"/>
        <v>0</v>
      </c>
      <c r="BL266" s="40" t="s">
        <v>271</v>
      </c>
      <c r="BM266" s="185" t="s">
        <v>500</v>
      </c>
    </row>
    <row r="267" spans="2:65" s="2" customFormat="1" ht="36" customHeight="1" x14ac:dyDescent="0.25">
      <c r="B267" s="7"/>
      <c r="C267" s="197" t="s">
        <v>499</v>
      </c>
      <c r="D267" s="197" t="s">
        <v>78</v>
      </c>
      <c r="E267" s="196" t="s">
        <v>350</v>
      </c>
      <c r="F267" s="191" t="s">
        <v>349</v>
      </c>
      <c r="G267" s="195" t="s">
        <v>348</v>
      </c>
      <c r="H267" s="194">
        <v>7</v>
      </c>
      <c r="I267" s="193"/>
      <c r="J267" s="192">
        <f t="shared" si="20"/>
        <v>0</v>
      </c>
      <c r="K267" s="191" t="s">
        <v>282</v>
      </c>
      <c r="L267" s="7"/>
      <c r="M267" s="201" t="s">
        <v>35</v>
      </c>
      <c r="N267" s="171" t="s">
        <v>58</v>
      </c>
      <c r="P267" s="200">
        <f t="shared" si="21"/>
        <v>0</v>
      </c>
      <c r="Q267" s="200">
        <v>0</v>
      </c>
      <c r="R267" s="200">
        <f t="shared" si="22"/>
        <v>0</v>
      </c>
      <c r="S267" s="200">
        <v>0</v>
      </c>
      <c r="T267" s="199">
        <f t="shared" si="23"/>
        <v>0</v>
      </c>
      <c r="AR267" s="185" t="s">
        <v>271</v>
      </c>
      <c r="AT267" s="185" t="s">
        <v>78</v>
      </c>
      <c r="AU267" s="185" t="s">
        <v>266</v>
      </c>
      <c r="AY267" s="40" t="s">
        <v>265</v>
      </c>
      <c r="BE267" s="134">
        <f t="shared" si="24"/>
        <v>0</v>
      </c>
      <c r="BF267" s="134">
        <f t="shared" si="25"/>
        <v>0</v>
      </c>
      <c r="BG267" s="134">
        <f t="shared" si="26"/>
        <v>0</v>
      </c>
      <c r="BH267" s="134">
        <f t="shared" si="27"/>
        <v>0</v>
      </c>
      <c r="BI267" s="134">
        <f t="shared" si="28"/>
        <v>0</v>
      </c>
      <c r="BJ267" s="40" t="s">
        <v>264</v>
      </c>
      <c r="BK267" s="134">
        <f t="shared" si="29"/>
        <v>0</v>
      </c>
      <c r="BL267" s="40" t="s">
        <v>271</v>
      </c>
      <c r="BM267" s="185" t="s">
        <v>498</v>
      </c>
    </row>
    <row r="268" spans="2:65" s="2" customFormat="1" ht="24" customHeight="1" x14ac:dyDescent="0.25">
      <c r="B268" s="7"/>
      <c r="C268" s="210" t="s">
        <v>497</v>
      </c>
      <c r="D268" s="210" t="s">
        <v>160</v>
      </c>
      <c r="E268" s="209" t="s">
        <v>496</v>
      </c>
      <c r="F268" s="204" t="s">
        <v>495</v>
      </c>
      <c r="G268" s="208" t="s">
        <v>339</v>
      </c>
      <c r="H268" s="207">
        <v>7</v>
      </c>
      <c r="I268" s="206"/>
      <c r="J268" s="205">
        <f t="shared" si="20"/>
        <v>0</v>
      </c>
      <c r="K268" s="204" t="s">
        <v>35</v>
      </c>
      <c r="L268" s="155"/>
      <c r="M268" s="203" t="s">
        <v>35</v>
      </c>
      <c r="N268" s="202" t="s">
        <v>58</v>
      </c>
      <c r="P268" s="200">
        <f t="shared" si="21"/>
        <v>0</v>
      </c>
      <c r="Q268" s="200">
        <v>0</v>
      </c>
      <c r="R268" s="200">
        <f t="shared" si="22"/>
        <v>0</v>
      </c>
      <c r="S268" s="200">
        <v>0</v>
      </c>
      <c r="T268" s="199">
        <f t="shared" si="23"/>
        <v>0</v>
      </c>
      <c r="AR268" s="185" t="s">
        <v>293</v>
      </c>
      <c r="AT268" s="185" t="s">
        <v>160</v>
      </c>
      <c r="AU268" s="185" t="s">
        <v>266</v>
      </c>
      <c r="AY268" s="40" t="s">
        <v>265</v>
      </c>
      <c r="BE268" s="134">
        <f t="shared" si="24"/>
        <v>0</v>
      </c>
      <c r="BF268" s="134">
        <f t="shared" si="25"/>
        <v>0</v>
      </c>
      <c r="BG268" s="134">
        <f t="shared" si="26"/>
        <v>0</v>
      </c>
      <c r="BH268" s="134">
        <f t="shared" si="27"/>
        <v>0</v>
      </c>
      <c r="BI268" s="134">
        <f t="shared" si="28"/>
        <v>0</v>
      </c>
      <c r="BJ268" s="40" t="s">
        <v>264</v>
      </c>
      <c r="BK268" s="134">
        <f t="shared" si="29"/>
        <v>0</v>
      </c>
      <c r="BL268" s="40" t="s">
        <v>292</v>
      </c>
      <c r="BM268" s="185" t="s">
        <v>494</v>
      </c>
    </row>
    <row r="269" spans="2:65" s="2" customFormat="1" ht="60" customHeight="1" x14ac:dyDescent="0.25">
      <c r="B269" s="7"/>
      <c r="C269" s="210" t="s">
        <v>493</v>
      </c>
      <c r="D269" s="210" t="s">
        <v>160</v>
      </c>
      <c r="E269" s="209" t="s">
        <v>492</v>
      </c>
      <c r="F269" s="204" t="s">
        <v>491</v>
      </c>
      <c r="G269" s="208" t="s">
        <v>339</v>
      </c>
      <c r="H269" s="207">
        <v>7</v>
      </c>
      <c r="I269" s="206"/>
      <c r="J269" s="205">
        <f t="shared" si="20"/>
        <v>0</v>
      </c>
      <c r="K269" s="204" t="s">
        <v>35</v>
      </c>
      <c r="L269" s="155"/>
      <c r="M269" s="203" t="s">
        <v>35</v>
      </c>
      <c r="N269" s="202" t="s">
        <v>58</v>
      </c>
      <c r="P269" s="200">
        <f t="shared" si="21"/>
        <v>0</v>
      </c>
      <c r="Q269" s="200">
        <v>0</v>
      </c>
      <c r="R269" s="200">
        <f t="shared" si="22"/>
        <v>0</v>
      </c>
      <c r="S269" s="200">
        <v>0</v>
      </c>
      <c r="T269" s="199">
        <f t="shared" si="23"/>
        <v>0</v>
      </c>
      <c r="AR269" s="185" t="s">
        <v>293</v>
      </c>
      <c r="AT269" s="185" t="s">
        <v>160</v>
      </c>
      <c r="AU269" s="185" t="s">
        <v>266</v>
      </c>
      <c r="AY269" s="40" t="s">
        <v>265</v>
      </c>
      <c r="BE269" s="134">
        <f t="shared" si="24"/>
        <v>0</v>
      </c>
      <c r="BF269" s="134">
        <f t="shared" si="25"/>
        <v>0</v>
      </c>
      <c r="BG269" s="134">
        <f t="shared" si="26"/>
        <v>0</v>
      </c>
      <c r="BH269" s="134">
        <f t="shared" si="27"/>
        <v>0</v>
      </c>
      <c r="BI269" s="134">
        <f t="shared" si="28"/>
        <v>0</v>
      </c>
      <c r="BJ269" s="40" t="s">
        <v>264</v>
      </c>
      <c r="BK269" s="134">
        <f t="shared" si="29"/>
        <v>0</v>
      </c>
      <c r="BL269" s="40" t="s">
        <v>292</v>
      </c>
      <c r="BM269" s="185" t="s">
        <v>490</v>
      </c>
    </row>
    <row r="270" spans="2:65" s="66" customFormat="1" ht="22.9" customHeight="1" x14ac:dyDescent="0.2">
      <c r="B270" s="151"/>
      <c r="D270" s="69" t="s">
        <v>110</v>
      </c>
      <c r="E270" s="68" t="s">
        <v>489</v>
      </c>
      <c r="F270" s="68" t="s">
        <v>488</v>
      </c>
      <c r="I270" s="198"/>
      <c r="J270" s="152">
        <f>BK270</f>
        <v>0</v>
      </c>
      <c r="L270" s="151"/>
      <c r="M270" s="150"/>
      <c r="P270" s="149">
        <f>SUM(P271:P272)</f>
        <v>0</v>
      </c>
      <c r="R270" s="149">
        <f>SUM(R271:R272)</f>
        <v>0</v>
      </c>
      <c r="T270" s="148">
        <f>SUM(T271:T272)</f>
        <v>0</v>
      </c>
      <c r="AR270" s="69" t="s">
        <v>325</v>
      </c>
      <c r="AT270" s="147" t="s">
        <v>110</v>
      </c>
      <c r="AU270" s="147" t="s">
        <v>264</v>
      </c>
      <c r="AY270" s="69" t="s">
        <v>265</v>
      </c>
      <c r="BK270" s="146">
        <f>SUM(BK271:BK272)</f>
        <v>0</v>
      </c>
    </row>
    <row r="271" spans="2:65" s="2" customFormat="1" ht="36" customHeight="1" x14ac:dyDescent="0.25">
      <c r="B271" s="7"/>
      <c r="C271" s="197" t="s">
        <v>375</v>
      </c>
      <c r="D271" s="197" t="s">
        <v>78</v>
      </c>
      <c r="E271" s="196" t="s">
        <v>487</v>
      </c>
      <c r="F271" s="191" t="s">
        <v>486</v>
      </c>
      <c r="G271" s="195" t="s">
        <v>201</v>
      </c>
      <c r="H271" s="194">
        <v>473</v>
      </c>
      <c r="I271" s="193"/>
      <c r="J271" s="192">
        <f>ROUND(I271*H271,2)</f>
        <v>0</v>
      </c>
      <c r="K271" s="191" t="s">
        <v>282</v>
      </c>
      <c r="L271" s="7"/>
      <c r="M271" s="201" t="s">
        <v>35</v>
      </c>
      <c r="N271" s="171" t="s">
        <v>58</v>
      </c>
      <c r="P271" s="200">
        <f>O271*H271</f>
        <v>0</v>
      </c>
      <c r="Q271" s="200">
        <v>0</v>
      </c>
      <c r="R271" s="200">
        <f>Q271*H271</f>
        <v>0</v>
      </c>
      <c r="S271" s="200">
        <v>0</v>
      </c>
      <c r="T271" s="199">
        <f>S271*H271</f>
        <v>0</v>
      </c>
      <c r="AR271" s="185" t="s">
        <v>271</v>
      </c>
      <c r="AT271" s="185" t="s">
        <v>78</v>
      </c>
      <c r="AU271" s="185" t="s">
        <v>266</v>
      </c>
      <c r="AY271" s="40" t="s">
        <v>265</v>
      </c>
      <c r="BE271" s="134">
        <f>IF(N271="základní",J271,0)</f>
        <v>0</v>
      </c>
      <c r="BF271" s="134">
        <f>IF(N271="snížená",J271,0)</f>
        <v>0</v>
      </c>
      <c r="BG271" s="134">
        <f>IF(N271="zákl. přenesená",J271,0)</f>
        <v>0</v>
      </c>
      <c r="BH271" s="134">
        <f>IF(N271="sníž. přenesená",J271,0)</f>
        <v>0</v>
      </c>
      <c r="BI271" s="134">
        <f>IF(N271="nulová",J271,0)</f>
        <v>0</v>
      </c>
      <c r="BJ271" s="40" t="s">
        <v>264</v>
      </c>
      <c r="BK271" s="134">
        <f>ROUND(I271*H271,2)</f>
        <v>0</v>
      </c>
      <c r="BL271" s="40" t="s">
        <v>271</v>
      </c>
      <c r="BM271" s="185" t="s">
        <v>485</v>
      </c>
    </row>
    <row r="272" spans="2:65" s="2" customFormat="1" ht="16.5" customHeight="1" x14ac:dyDescent="0.25">
      <c r="B272" s="7"/>
      <c r="C272" s="210" t="s">
        <v>373</v>
      </c>
      <c r="D272" s="210" t="s">
        <v>160</v>
      </c>
      <c r="E272" s="209" t="s">
        <v>484</v>
      </c>
      <c r="F272" s="204" t="s">
        <v>483</v>
      </c>
      <c r="G272" s="208" t="s">
        <v>160</v>
      </c>
      <c r="H272" s="207">
        <v>473</v>
      </c>
      <c r="I272" s="206"/>
      <c r="J272" s="205">
        <f>ROUND(I272*H272,2)</f>
        <v>0</v>
      </c>
      <c r="K272" s="204" t="s">
        <v>35</v>
      </c>
      <c r="L272" s="155"/>
      <c r="M272" s="203" t="s">
        <v>35</v>
      </c>
      <c r="N272" s="202" t="s">
        <v>58</v>
      </c>
      <c r="P272" s="200">
        <f>O272*H272</f>
        <v>0</v>
      </c>
      <c r="Q272" s="200">
        <v>0</v>
      </c>
      <c r="R272" s="200">
        <f>Q272*H272</f>
        <v>0</v>
      </c>
      <c r="S272" s="200">
        <v>0</v>
      </c>
      <c r="T272" s="199">
        <f>S272*H272</f>
        <v>0</v>
      </c>
      <c r="AR272" s="185" t="s">
        <v>293</v>
      </c>
      <c r="AT272" s="185" t="s">
        <v>160</v>
      </c>
      <c r="AU272" s="185" t="s">
        <v>266</v>
      </c>
      <c r="AY272" s="40" t="s">
        <v>265</v>
      </c>
      <c r="BE272" s="134">
        <f>IF(N272="základní",J272,0)</f>
        <v>0</v>
      </c>
      <c r="BF272" s="134">
        <f>IF(N272="snížená",J272,0)</f>
        <v>0</v>
      </c>
      <c r="BG272" s="134">
        <f>IF(N272="zákl. přenesená",J272,0)</f>
        <v>0</v>
      </c>
      <c r="BH272" s="134">
        <f>IF(N272="sníž. přenesená",J272,0)</f>
        <v>0</v>
      </c>
      <c r="BI272" s="134">
        <f>IF(N272="nulová",J272,0)</f>
        <v>0</v>
      </c>
      <c r="BJ272" s="40" t="s">
        <v>264</v>
      </c>
      <c r="BK272" s="134">
        <f>ROUND(I272*H272,2)</f>
        <v>0</v>
      </c>
      <c r="BL272" s="40" t="s">
        <v>292</v>
      </c>
      <c r="BM272" s="185" t="s">
        <v>482</v>
      </c>
    </row>
    <row r="273" spans="2:65" s="66" customFormat="1" ht="22.9" customHeight="1" x14ac:dyDescent="0.2">
      <c r="B273" s="151"/>
      <c r="D273" s="69" t="s">
        <v>110</v>
      </c>
      <c r="E273" s="68" t="s">
        <v>337</v>
      </c>
      <c r="F273" s="68" t="s">
        <v>336</v>
      </c>
      <c r="I273" s="198"/>
      <c r="J273" s="152">
        <f>BK273</f>
        <v>0</v>
      </c>
      <c r="L273" s="151"/>
      <c r="M273" s="150"/>
      <c r="P273" s="149">
        <f>SUM(P274:P275)</f>
        <v>0</v>
      </c>
      <c r="R273" s="149">
        <f>SUM(R274:R275)</f>
        <v>0</v>
      </c>
      <c r="T273" s="148">
        <f>SUM(T274:T275)</f>
        <v>0</v>
      </c>
      <c r="AR273" s="69" t="s">
        <v>325</v>
      </c>
      <c r="AT273" s="147" t="s">
        <v>110</v>
      </c>
      <c r="AU273" s="147" t="s">
        <v>264</v>
      </c>
      <c r="AY273" s="69" t="s">
        <v>265</v>
      </c>
      <c r="BK273" s="146">
        <f>SUM(BK274:BK275)</f>
        <v>0</v>
      </c>
    </row>
    <row r="274" spans="2:65" s="2" customFormat="1" ht="36" customHeight="1" x14ac:dyDescent="0.25">
      <c r="B274" s="7"/>
      <c r="C274" s="197" t="s">
        <v>335</v>
      </c>
      <c r="D274" s="197" t="s">
        <v>78</v>
      </c>
      <c r="E274" s="196" t="s">
        <v>334</v>
      </c>
      <c r="F274" s="191" t="s">
        <v>333</v>
      </c>
      <c r="G274" s="195" t="s">
        <v>201</v>
      </c>
      <c r="H274" s="194">
        <v>636</v>
      </c>
      <c r="I274" s="193"/>
      <c r="J274" s="192">
        <f>ROUND(I274*H274,2)</f>
        <v>0</v>
      </c>
      <c r="K274" s="191" t="s">
        <v>282</v>
      </c>
      <c r="L274" s="7"/>
      <c r="M274" s="201" t="s">
        <v>35</v>
      </c>
      <c r="N274" s="171" t="s">
        <v>58</v>
      </c>
      <c r="P274" s="200">
        <f>O274*H274</f>
        <v>0</v>
      </c>
      <c r="Q274" s="200">
        <v>0</v>
      </c>
      <c r="R274" s="200">
        <f>Q274*H274</f>
        <v>0</v>
      </c>
      <c r="S274" s="200">
        <v>0</v>
      </c>
      <c r="T274" s="199">
        <f>S274*H274</f>
        <v>0</v>
      </c>
      <c r="AR274" s="185" t="s">
        <v>271</v>
      </c>
      <c r="AT274" s="185" t="s">
        <v>78</v>
      </c>
      <c r="AU274" s="185" t="s">
        <v>266</v>
      </c>
      <c r="AY274" s="40" t="s">
        <v>265</v>
      </c>
      <c r="BE274" s="134">
        <f>IF(N274="základní",J274,0)</f>
        <v>0</v>
      </c>
      <c r="BF274" s="134">
        <f>IF(N274="snížená",J274,0)</f>
        <v>0</v>
      </c>
      <c r="BG274" s="134">
        <f>IF(N274="zákl. přenesená",J274,0)</f>
        <v>0</v>
      </c>
      <c r="BH274" s="134">
        <f>IF(N274="sníž. přenesená",J274,0)</f>
        <v>0</v>
      </c>
      <c r="BI274" s="134">
        <f>IF(N274="nulová",J274,0)</f>
        <v>0</v>
      </c>
      <c r="BJ274" s="40" t="s">
        <v>264</v>
      </c>
      <c r="BK274" s="134">
        <f>ROUND(I274*H274,2)</f>
        <v>0</v>
      </c>
      <c r="BL274" s="40" t="s">
        <v>271</v>
      </c>
      <c r="BM274" s="185" t="s">
        <v>332</v>
      </c>
    </row>
    <row r="275" spans="2:65" s="2" customFormat="1" ht="16.5" customHeight="1" x14ac:dyDescent="0.25">
      <c r="B275" s="7"/>
      <c r="C275" s="210" t="s">
        <v>331</v>
      </c>
      <c r="D275" s="210" t="s">
        <v>160</v>
      </c>
      <c r="E275" s="209" t="s">
        <v>330</v>
      </c>
      <c r="F275" s="204" t="s">
        <v>329</v>
      </c>
      <c r="G275" s="208" t="s">
        <v>160</v>
      </c>
      <c r="H275" s="207">
        <v>636</v>
      </c>
      <c r="I275" s="206"/>
      <c r="J275" s="205">
        <f>ROUND(I275*H275,2)</f>
        <v>0</v>
      </c>
      <c r="K275" s="204" t="s">
        <v>35</v>
      </c>
      <c r="L275" s="155"/>
      <c r="M275" s="203" t="s">
        <v>35</v>
      </c>
      <c r="N275" s="202" t="s">
        <v>58</v>
      </c>
      <c r="P275" s="200">
        <f>O275*H275</f>
        <v>0</v>
      </c>
      <c r="Q275" s="200">
        <v>0</v>
      </c>
      <c r="R275" s="200">
        <f>Q275*H275</f>
        <v>0</v>
      </c>
      <c r="S275" s="200">
        <v>0</v>
      </c>
      <c r="T275" s="199">
        <f>S275*H275</f>
        <v>0</v>
      </c>
      <c r="AR275" s="185" t="s">
        <v>293</v>
      </c>
      <c r="AT275" s="185" t="s">
        <v>160</v>
      </c>
      <c r="AU275" s="185" t="s">
        <v>266</v>
      </c>
      <c r="AY275" s="40" t="s">
        <v>265</v>
      </c>
      <c r="BE275" s="134">
        <f>IF(N275="základní",J275,0)</f>
        <v>0</v>
      </c>
      <c r="BF275" s="134">
        <f>IF(N275="snížená",J275,0)</f>
        <v>0</v>
      </c>
      <c r="BG275" s="134">
        <f>IF(N275="zákl. přenesená",J275,0)</f>
        <v>0</v>
      </c>
      <c r="BH275" s="134">
        <f>IF(N275="sníž. přenesená",J275,0)</f>
        <v>0</v>
      </c>
      <c r="BI275" s="134">
        <f>IF(N275="nulová",J275,0)</f>
        <v>0</v>
      </c>
      <c r="BJ275" s="40" t="s">
        <v>264</v>
      </c>
      <c r="BK275" s="134">
        <f>ROUND(I275*H275,2)</f>
        <v>0</v>
      </c>
      <c r="BL275" s="40" t="s">
        <v>292</v>
      </c>
      <c r="BM275" s="185" t="s">
        <v>328</v>
      </c>
    </row>
    <row r="276" spans="2:65" s="66" customFormat="1" ht="22.9" customHeight="1" x14ac:dyDescent="0.2">
      <c r="B276" s="151"/>
      <c r="D276" s="69" t="s">
        <v>110</v>
      </c>
      <c r="E276" s="68" t="s">
        <v>327</v>
      </c>
      <c r="F276" s="68" t="s">
        <v>326</v>
      </c>
      <c r="I276" s="198"/>
      <c r="J276" s="152">
        <f>BK276</f>
        <v>0</v>
      </c>
      <c r="L276" s="151"/>
      <c r="M276" s="150"/>
      <c r="P276" s="149">
        <f>SUM(P277:P286)</f>
        <v>0</v>
      </c>
      <c r="R276" s="149">
        <f>SUM(R277:R286)</f>
        <v>84.485440000000011</v>
      </c>
      <c r="T276" s="148">
        <f>SUM(T277:T286)</f>
        <v>0</v>
      </c>
      <c r="AR276" s="69" t="s">
        <v>325</v>
      </c>
      <c r="AT276" s="147" t="s">
        <v>110</v>
      </c>
      <c r="AU276" s="147" t="s">
        <v>264</v>
      </c>
      <c r="AY276" s="69" t="s">
        <v>265</v>
      </c>
      <c r="BK276" s="146">
        <f>SUM(BK277:BK286)</f>
        <v>0</v>
      </c>
    </row>
    <row r="277" spans="2:65" s="2" customFormat="1" ht="60" customHeight="1" x14ac:dyDescent="0.25">
      <c r="B277" s="7"/>
      <c r="C277" s="197" t="s">
        <v>324</v>
      </c>
      <c r="D277" s="197" t="s">
        <v>78</v>
      </c>
      <c r="E277" s="196" t="s">
        <v>323</v>
      </c>
      <c r="F277" s="191" t="s">
        <v>322</v>
      </c>
      <c r="G277" s="195" t="s">
        <v>201</v>
      </c>
      <c r="H277" s="194">
        <v>416</v>
      </c>
      <c r="I277" s="193"/>
      <c r="J277" s="192">
        <f>ROUND(I277*H277,2)</f>
        <v>0</v>
      </c>
      <c r="K277" s="191" t="s">
        <v>282</v>
      </c>
      <c r="L277" s="7"/>
      <c r="M277" s="201" t="s">
        <v>35</v>
      </c>
      <c r="N277" s="171" t="s">
        <v>58</v>
      </c>
      <c r="P277" s="200">
        <f>O277*H277</f>
        <v>0</v>
      </c>
      <c r="Q277" s="200">
        <v>0</v>
      </c>
      <c r="R277" s="200">
        <f>Q277*H277</f>
        <v>0</v>
      </c>
      <c r="S277" s="200">
        <v>0</v>
      </c>
      <c r="T277" s="199">
        <f>S277*H277</f>
        <v>0</v>
      </c>
      <c r="AR277" s="185" t="s">
        <v>271</v>
      </c>
      <c r="AT277" s="185" t="s">
        <v>78</v>
      </c>
      <c r="AU277" s="185" t="s">
        <v>266</v>
      </c>
      <c r="AY277" s="40" t="s">
        <v>265</v>
      </c>
      <c r="BE277" s="134">
        <f>IF(N277="základní",J277,0)</f>
        <v>0</v>
      </c>
      <c r="BF277" s="134">
        <f>IF(N277="snížená",J277,0)</f>
        <v>0</v>
      </c>
      <c r="BG277" s="134">
        <f>IF(N277="zákl. přenesená",J277,0)</f>
        <v>0</v>
      </c>
      <c r="BH277" s="134">
        <f>IF(N277="sníž. přenesená",J277,0)</f>
        <v>0</v>
      </c>
      <c r="BI277" s="134">
        <f>IF(N277="nulová",J277,0)</f>
        <v>0</v>
      </c>
      <c r="BJ277" s="40" t="s">
        <v>264</v>
      </c>
      <c r="BK277" s="134">
        <f>ROUND(I277*H277,2)</f>
        <v>0</v>
      </c>
      <c r="BL277" s="40" t="s">
        <v>271</v>
      </c>
      <c r="BM277" s="185" t="s">
        <v>321</v>
      </c>
    </row>
    <row r="278" spans="2:65" s="2" customFormat="1" ht="29.25" x14ac:dyDescent="0.25">
      <c r="B278" s="7"/>
      <c r="D278" s="215" t="s">
        <v>301</v>
      </c>
      <c r="F278" s="214" t="s">
        <v>320</v>
      </c>
      <c r="I278" s="213"/>
      <c r="L278" s="7"/>
      <c r="M278" s="212"/>
      <c r="T278" s="211"/>
      <c r="AT278" s="40" t="s">
        <v>301</v>
      </c>
      <c r="AU278" s="40" t="s">
        <v>266</v>
      </c>
    </row>
    <row r="279" spans="2:65" s="2" customFormat="1" ht="36" customHeight="1" x14ac:dyDescent="0.25">
      <c r="B279" s="7"/>
      <c r="C279" s="197" t="s">
        <v>319</v>
      </c>
      <c r="D279" s="197" t="s">
        <v>78</v>
      </c>
      <c r="E279" s="196" t="s">
        <v>318</v>
      </c>
      <c r="F279" s="191" t="s">
        <v>317</v>
      </c>
      <c r="G279" s="195" t="s">
        <v>201</v>
      </c>
      <c r="H279" s="194">
        <v>416</v>
      </c>
      <c r="I279" s="193"/>
      <c r="J279" s="192">
        <f>ROUND(I279*H279,2)</f>
        <v>0</v>
      </c>
      <c r="K279" s="191" t="s">
        <v>282</v>
      </c>
      <c r="L279" s="7"/>
      <c r="M279" s="201" t="s">
        <v>35</v>
      </c>
      <c r="N279" s="171" t="s">
        <v>58</v>
      </c>
      <c r="P279" s="200">
        <f>O279*H279</f>
        <v>0</v>
      </c>
      <c r="Q279" s="200">
        <v>0</v>
      </c>
      <c r="R279" s="200">
        <f>Q279*H279</f>
        <v>0</v>
      </c>
      <c r="S279" s="200">
        <v>0</v>
      </c>
      <c r="T279" s="199">
        <f>S279*H279</f>
        <v>0</v>
      </c>
      <c r="AR279" s="185" t="s">
        <v>271</v>
      </c>
      <c r="AT279" s="185" t="s">
        <v>78</v>
      </c>
      <c r="AU279" s="185" t="s">
        <v>266</v>
      </c>
      <c r="AY279" s="40" t="s">
        <v>265</v>
      </c>
      <c r="BE279" s="134">
        <f>IF(N279="základní",J279,0)</f>
        <v>0</v>
      </c>
      <c r="BF279" s="134">
        <f>IF(N279="snížená",J279,0)</f>
        <v>0</v>
      </c>
      <c r="BG279" s="134">
        <f>IF(N279="zákl. přenesená",J279,0)</f>
        <v>0</v>
      </c>
      <c r="BH279" s="134">
        <f>IF(N279="sníž. přenesená",J279,0)</f>
        <v>0</v>
      </c>
      <c r="BI279" s="134">
        <f>IF(N279="nulová",J279,0)</f>
        <v>0</v>
      </c>
      <c r="BJ279" s="40" t="s">
        <v>264</v>
      </c>
      <c r="BK279" s="134">
        <f>ROUND(I279*H279,2)</f>
        <v>0</v>
      </c>
      <c r="BL279" s="40" t="s">
        <v>271</v>
      </c>
      <c r="BM279" s="185" t="s">
        <v>316</v>
      </c>
    </row>
    <row r="280" spans="2:65" s="2" customFormat="1" ht="36" customHeight="1" x14ac:dyDescent="0.25">
      <c r="B280" s="7"/>
      <c r="C280" s="197" t="s">
        <v>315</v>
      </c>
      <c r="D280" s="197" t="s">
        <v>78</v>
      </c>
      <c r="E280" s="196" t="s">
        <v>314</v>
      </c>
      <c r="F280" s="191" t="s">
        <v>313</v>
      </c>
      <c r="G280" s="195" t="s">
        <v>201</v>
      </c>
      <c r="H280" s="194">
        <v>416</v>
      </c>
      <c r="I280" s="193"/>
      <c r="J280" s="192">
        <f>ROUND(I280*H280,2)</f>
        <v>0</v>
      </c>
      <c r="K280" s="191" t="s">
        <v>282</v>
      </c>
      <c r="L280" s="7"/>
      <c r="M280" s="201" t="s">
        <v>35</v>
      </c>
      <c r="N280" s="171" t="s">
        <v>58</v>
      </c>
      <c r="P280" s="200">
        <f>O280*H280</f>
        <v>0</v>
      </c>
      <c r="Q280" s="200">
        <v>0.20300000000000001</v>
      </c>
      <c r="R280" s="200">
        <f>Q280*H280</f>
        <v>84.448000000000008</v>
      </c>
      <c r="S280" s="200">
        <v>0</v>
      </c>
      <c r="T280" s="199">
        <f>S280*H280</f>
        <v>0</v>
      </c>
      <c r="AR280" s="185" t="s">
        <v>271</v>
      </c>
      <c r="AT280" s="185" t="s">
        <v>78</v>
      </c>
      <c r="AU280" s="185" t="s">
        <v>266</v>
      </c>
      <c r="AY280" s="40" t="s">
        <v>265</v>
      </c>
      <c r="BE280" s="134">
        <f>IF(N280="základní",J280,0)</f>
        <v>0</v>
      </c>
      <c r="BF280" s="134">
        <f>IF(N280="snížená",J280,0)</f>
        <v>0</v>
      </c>
      <c r="BG280" s="134">
        <f>IF(N280="zákl. přenesená",J280,0)</f>
        <v>0</v>
      </c>
      <c r="BH280" s="134">
        <f>IF(N280="sníž. přenesená",J280,0)</f>
        <v>0</v>
      </c>
      <c r="BI280" s="134">
        <f>IF(N280="nulová",J280,0)</f>
        <v>0</v>
      </c>
      <c r="BJ280" s="40" t="s">
        <v>264</v>
      </c>
      <c r="BK280" s="134">
        <f>ROUND(I280*H280,2)</f>
        <v>0</v>
      </c>
      <c r="BL280" s="40" t="s">
        <v>271</v>
      </c>
      <c r="BM280" s="185" t="s">
        <v>312</v>
      </c>
    </row>
    <row r="281" spans="2:65" s="2" customFormat="1" ht="39" x14ac:dyDescent="0.25">
      <c r="B281" s="7"/>
      <c r="D281" s="215" t="s">
        <v>301</v>
      </c>
      <c r="F281" s="214" t="s">
        <v>311</v>
      </c>
      <c r="I281" s="213"/>
      <c r="L281" s="7"/>
      <c r="M281" s="212"/>
      <c r="T281" s="211"/>
      <c r="AT281" s="40" t="s">
        <v>301</v>
      </c>
      <c r="AU281" s="40" t="s">
        <v>266</v>
      </c>
    </row>
    <row r="282" spans="2:65" s="2" customFormat="1" ht="36" customHeight="1" x14ac:dyDescent="0.25">
      <c r="B282" s="7"/>
      <c r="C282" s="197" t="s">
        <v>310</v>
      </c>
      <c r="D282" s="197" t="s">
        <v>78</v>
      </c>
      <c r="E282" s="196" t="s">
        <v>309</v>
      </c>
      <c r="F282" s="191" t="s">
        <v>308</v>
      </c>
      <c r="G282" s="195" t="s">
        <v>201</v>
      </c>
      <c r="H282" s="194">
        <v>416</v>
      </c>
      <c r="I282" s="193"/>
      <c r="J282" s="192">
        <f>ROUND(I282*H282,2)</f>
        <v>0</v>
      </c>
      <c r="K282" s="191" t="s">
        <v>282</v>
      </c>
      <c r="L282" s="7"/>
      <c r="M282" s="201" t="s">
        <v>35</v>
      </c>
      <c r="N282" s="171" t="s">
        <v>58</v>
      </c>
      <c r="P282" s="200">
        <f>O282*H282</f>
        <v>0</v>
      </c>
      <c r="Q282" s="200">
        <v>9.0000000000000006E-5</v>
      </c>
      <c r="R282" s="200">
        <f>Q282*H282</f>
        <v>3.7440000000000001E-2</v>
      </c>
      <c r="S282" s="200">
        <v>0</v>
      </c>
      <c r="T282" s="199">
        <f>S282*H282</f>
        <v>0</v>
      </c>
      <c r="AR282" s="185" t="s">
        <v>271</v>
      </c>
      <c r="AT282" s="185" t="s">
        <v>78</v>
      </c>
      <c r="AU282" s="185" t="s">
        <v>266</v>
      </c>
      <c r="AY282" s="40" t="s">
        <v>265</v>
      </c>
      <c r="BE282" s="134">
        <f>IF(N282="základní",J282,0)</f>
        <v>0</v>
      </c>
      <c r="BF282" s="134">
        <f>IF(N282="snížená",J282,0)</f>
        <v>0</v>
      </c>
      <c r="BG282" s="134">
        <f>IF(N282="zákl. přenesená",J282,0)</f>
        <v>0</v>
      </c>
      <c r="BH282" s="134">
        <f>IF(N282="sníž. přenesená",J282,0)</f>
        <v>0</v>
      </c>
      <c r="BI282" s="134">
        <f>IF(N282="nulová",J282,0)</f>
        <v>0</v>
      </c>
      <c r="BJ282" s="40" t="s">
        <v>264</v>
      </c>
      <c r="BK282" s="134">
        <f>ROUND(I282*H282,2)</f>
        <v>0</v>
      </c>
      <c r="BL282" s="40" t="s">
        <v>271</v>
      </c>
      <c r="BM282" s="185" t="s">
        <v>307</v>
      </c>
    </row>
    <row r="283" spans="2:65" s="2" customFormat="1" ht="36" customHeight="1" x14ac:dyDescent="0.25">
      <c r="B283" s="7"/>
      <c r="C283" s="197" t="s">
        <v>306</v>
      </c>
      <c r="D283" s="197" t="s">
        <v>78</v>
      </c>
      <c r="E283" s="196" t="s">
        <v>305</v>
      </c>
      <c r="F283" s="191" t="s">
        <v>304</v>
      </c>
      <c r="G283" s="195" t="s">
        <v>206</v>
      </c>
      <c r="H283" s="194">
        <v>208</v>
      </c>
      <c r="I283" s="193"/>
      <c r="J283" s="192">
        <f>ROUND(I283*H283,2)</f>
        <v>0</v>
      </c>
      <c r="K283" s="191" t="s">
        <v>282</v>
      </c>
      <c r="L283" s="7"/>
      <c r="M283" s="201" t="s">
        <v>35</v>
      </c>
      <c r="N283" s="171" t="s">
        <v>58</v>
      </c>
      <c r="P283" s="200">
        <f>O283*H283</f>
        <v>0</v>
      </c>
      <c r="Q283" s="200">
        <v>0</v>
      </c>
      <c r="R283" s="200">
        <f>Q283*H283</f>
        <v>0</v>
      </c>
      <c r="S283" s="200">
        <v>0</v>
      </c>
      <c r="T283" s="199">
        <f>S283*H283</f>
        <v>0</v>
      </c>
      <c r="AR283" s="185" t="s">
        <v>271</v>
      </c>
      <c r="AT283" s="185" t="s">
        <v>78</v>
      </c>
      <c r="AU283" s="185" t="s">
        <v>266</v>
      </c>
      <c r="AY283" s="40" t="s">
        <v>265</v>
      </c>
      <c r="BE283" s="134">
        <f>IF(N283="základní",J283,0)</f>
        <v>0</v>
      </c>
      <c r="BF283" s="134">
        <f>IF(N283="snížená",J283,0)</f>
        <v>0</v>
      </c>
      <c r="BG283" s="134">
        <f>IF(N283="zákl. přenesená",J283,0)</f>
        <v>0</v>
      </c>
      <c r="BH283" s="134">
        <f>IF(N283="sníž. přenesená",J283,0)</f>
        <v>0</v>
      </c>
      <c r="BI283" s="134">
        <f>IF(N283="nulová",J283,0)</f>
        <v>0</v>
      </c>
      <c r="BJ283" s="40" t="s">
        <v>264</v>
      </c>
      <c r="BK283" s="134">
        <f>ROUND(I283*H283,2)</f>
        <v>0</v>
      </c>
      <c r="BL283" s="40" t="s">
        <v>271</v>
      </c>
      <c r="BM283" s="185" t="s">
        <v>303</v>
      </c>
    </row>
    <row r="284" spans="2:65" s="2" customFormat="1" ht="48.75" x14ac:dyDescent="0.25">
      <c r="B284" s="7"/>
      <c r="D284" s="215" t="s">
        <v>301</v>
      </c>
      <c r="F284" s="214" t="s">
        <v>302</v>
      </c>
      <c r="I284" s="213"/>
      <c r="L284" s="7"/>
      <c r="M284" s="212"/>
      <c r="T284" s="211"/>
      <c r="AT284" s="40" t="s">
        <v>301</v>
      </c>
      <c r="AU284" s="40" t="s">
        <v>266</v>
      </c>
    </row>
    <row r="285" spans="2:65" s="2" customFormat="1" ht="24" customHeight="1" x14ac:dyDescent="0.25">
      <c r="B285" s="7"/>
      <c r="C285" s="210" t="s">
        <v>300</v>
      </c>
      <c r="D285" s="210" t="s">
        <v>160</v>
      </c>
      <c r="E285" s="209" t="s">
        <v>299</v>
      </c>
      <c r="F285" s="204" t="s">
        <v>298</v>
      </c>
      <c r="G285" s="208" t="s">
        <v>164</v>
      </c>
      <c r="H285" s="207">
        <v>103.16800000000001</v>
      </c>
      <c r="I285" s="206"/>
      <c r="J285" s="205">
        <f>ROUND(I285*H285,2)</f>
        <v>0</v>
      </c>
      <c r="K285" s="204" t="s">
        <v>35</v>
      </c>
      <c r="L285" s="155"/>
      <c r="M285" s="203" t="s">
        <v>35</v>
      </c>
      <c r="N285" s="202" t="s">
        <v>58</v>
      </c>
      <c r="P285" s="200">
        <f>O285*H285</f>
        <v>0</v>
      </c>
      <c r="Q285" s="200">
        <v>0</v>
      </c>
      <c r="R285" s="200">
        <f>Q285*H285</f>
        <v>0</v>
      </c>
      <c r="S285" s="200">
        <v>0</v>
      </c>
      <c r="T285" s="199">
        <f>S285*H285</f>
        <v>0</v>
      </c>
      <c r="AR285" s="185" t="s">
        <v>293</v>
      </c>
      <c r="AT285" s="185" t="s">
        <v>160</v>
      </c>
      <c r="AU285" s="185" t="s">
        <v>266</v>
      </c>
      <c r="AY285" s="40" t="s">
        <v>265</v>
      </c>
      <c r="BE285" s="134">
        <f>IF(N285="základní",J285,0)</f>
        <v>0</v>
      </c>
      <c r="BF285" s="134">
        <f>IF(N285="snížená",J285,0)</f>
        <v>0</v>
      </c>
      <c r="BG285" s="134">
        <f>IF(N285="zákl. přenesená",J285,0)</f>
        <v>0</v>
      </c>
      <c r="BH285" s="134">
        <f>IF(N285="sníž. přenesená",J285,0)</f>
        <v>0</v>
      </c>
      <c r="BI285" s="134">
        <f>IF(N285="nulová",J285,0)</f>
        <v>0</v>
      </c>
      <c r="BJ285" s="40" t="s">
        <v>264</v>
      </c>
      <c r="BK285" s="134">
        <f>ROUND(I285*H285,2)</f>
        <v>0</v>
      </c>
      <c r="BL285" s="40" t="s">
        <v>292</v>
      </c>
      <c r="BM285" s="185" t="s">
        <v>297</v>
      </c>
    </row>
    <row r="286" spans="2:65" s="2" customFormat="1" ht="16.5" customHeight="1" x14ac:dyDescent="0.25">
      <c r="B286" s="7"/>
      <c r="C286" s="210" t="s">
        <v>296</v>
      </c>
      <c r="D286" s="210" t="s">
        <v>160</v>
      </c>
      <c r="E286" s="209" t="s">
        <v>295</v>
      </c>
      <c r="F286" s="204" t="s">
        <v>294</v>
      </c>
      <c r="G286" s="208" t="s">
        <v>160</v>
      </c>
      <c r="H286" s="207">
        <v>416</v>
      </c>
      <c r="I286" s="206"/>
      <c r="J286" s="205">
        <f>ROUND(I286*H286,2)</f>
        <v>0</v>
      </c>
      <c r="K286" s="204" t="s">
        <v>35</v>
      </c>
      <c r="L286" s="155"/>
      <c r="M286" s="203" t="s">
        <v>35</v>
      </c>
      <c r="N286" s="202" t="s">
        <v>58</v>
      </c>
      <c r="P286" s="200">
        <f>O286*H286</f>
        <v>0</v>
      </c>
      <c r="Q286" s="200">
        <v>0</v>
      </c>
      <c r="R286" s="200">
        <f>Q286*H286</f>
        <v>0</v>
      </c>
      <c r="S286" s="200">
        <v>0</v>
      </c>
      <c r="T286" s="199">
        <f>S286*H286</f>
        <v>0</v>
      </c>
      <c r="AR286" s="185" t="s">
        <v>293</v>
      </c>
      <c r="AT286" s="185" t="s">
        <v>160</v>
      </c>
      <c r="AU286" s="185" t="s">
        <v>266</v>
      </c>
      <c r="AY286" s="40" t="s">
        <v>265</v>
      </c>
      <c r="BE286" s="134">
        <f>IF(N286="základní",J286,0)</f>
        <v>0</v>
      </c>
      <c r="BF286" s="134">
        <f>IF(N286="snížená",J286,0)</f>
        <v>0</v>
      </c>
      <c r="BG286" s="134">
        <f>IF(N286="zákl. přenesená",J286,0)</f>
        <v>0</v>
      </c>
      <c r="BH286" s="134">
        <f>IF(N286="sníž. přenesená",J286,0)</f>
        <v>0</v>
      </c>
      <c r="BI286" s="134">
        <f>IF(N286="nulová",J286,0)</f>
        <v>0</v>
      </c>
      <c r="BJ286" s="40" t="s">
        <v>264</v>
      </c>
      <c r="BK286" s="134">
        <f>ROUND(I286*H286,2)</f>
        <v>0</v>
      </c>
      <c r="BL286" s="40" t="s">
        <v>292</v>
      </c>
      <c r="BM286" s="185" t="s">
        <v>291</v>
      </c>
    </row>
    <row r="287" spans="2:65" s="66" customFormat="1" ht="25.9" customHeight="1" x14ac:dyDescent="0.2">
      <c r="B287" s="151"/>
      <c r="D287" s="69" t="s">
        <v>110</v>
      </c>
      <c r="E287" s="72" t="s">
        <v>290</v>
      </c>
      <c r="F287" s="72" t="s">
        <v>289</v>
      </c>
      <c r="I287" s="198"/>
      <c r="J287" s="157">
        <f>BK287</f>
        <v>0</v>
      </c>
      <c r="L287" s="151"/>
      <c r="M287" s="150"/>
      <c r="P287" s="149">
        <f>P288+P290+P292</f>
        <v>0</v>
      </c>
      <c r="R287" s="149">
        <f>R288+R290+R292</f>
        <v>0</v>
      </c>
      <c r="T287" s="148">
        <f>T288+T290+T292</f>
        <v>0</v>
      </c>
      <c r="AR287" s="69" t="s">
        <v>272</v>
      </c>
      <c r="AT287" s="147" t="s">
        <v>110</v>
      </c>
      <c r="AU287" s="147" t="s">
        <v>288</v>
      </c>
      <c r="AY287" s="69" t="s">
        <v>265</v>
      </c>
      <c r="BK287" s="146">
        <f>BK288+BK290+BK292</f>
        <v>0</v>
      </c>
    </row>
    <row r="288" spans="2:65" s="66" customFormat="1" ht="22.9" customHeight="1" x14ac:dyDescent="0.2">
      <c r="B288" s="151"/>
      <c r="D288" s="69" t="s">
        <v>110</v>
      </c>
      <c r="E288" s="68" t="s">
        <v>287</v>
      </c>
      <c r="F288" s="68" t="s">
        <v>286</v>
      </c>
      <c r="I288" s="198"/>
      <c r="J288" s="152">
        <f>BK288</f>
        <v>0</v>
      </c>
      <c r="L288" s="151"/>
      <c r="M288" s="150"/>
      <c r="P288" s="149">
        <f>P289</f>
        <v>0</v>
      </c>
      <c r="R288" s="149">
        <f>R289</f>
        <v>0</v>
      </c>
      <c r="T288" s="148">
        <f>T289</f>
        <v>0</v>
      </c>
      <c r="AR288" s="69" t="s">
        <v>272</v>
      </c>
      <c r="AT288" s="147" t="s">
        <v>110</v>
      </c>
      <c r="AU288" s="147" t="s">
        <v>264</v>
      </c>
      <c r="AY288" s="69" t="s">
        <v>265</v>
      </c>
      <c r="BK288" s="146">
        <f>BK289</f>
        <v>0</v>
      </c>
    </row>
    <row r="289" spans="2:65" s="2" customFormat="1" ht="36" customHeight="1" x14ac:dyDescent="0.25">
      <c r="B289" s="7"/>
      <c r="C289" s="197" t="s">
        <v>285</v>
      </c>
      <c r="D289" s="197" t="s">
        <v>78</v>
      </c>
      <c r="E289" s="196" t="s">
        <v>284</v>
      </c>
      <c r="F289" s="191" t="s">
        <v>283</v>
      </c>
      <c r="G289" s="195" t="s">
        <v>268</v>
      </c>
      <c r="H289" s="194">
        <v>20</v>
      </c>
      <c r="I289" s="193"/>
      <c r="J289" s="192">
        <f>ROUND(I289*H289,2)</f>
        <v>0</v>
      </c>
      <c r="K289" s="191" t="s">
        <v>282</v>
      </c>
      <c r="L289" s="7"/>
      <c r="M289" s="201" t="s">
        <v>35</v>
      </c>
      <c r="N289" s="171" t="s">
        <v>58</v>
      </c>
      <c r="P289" s="200">
        <f>O289*H289</f>
        <v>0</v>
      </c>
      <c r="Q289" s="200">
        <v>0</v>
      </c>
      <c r="R289" s="200">
        <f>Q289*H289</f>
        <v>0</v>
      </c>
      <c r="S289" s="200">
        <v>0</v>
      </c>
      <c r="T289" s="199">
        <f>S289*H289</f>
        <v>0</v>
      </c>
      <c r="AR289" s="185" t="s">
        <v>263</v>
      </c>
      <c r="AT289" s="185" t="s">
        <v>78</v>
      </c>
      <c r="AU289" s="185" t="s">
        <v>266</v>
      </c>
      <c r="AY289" s="40" t="s">
        <v>265</v>
      </c>
      <c r="BE289" s="134">
        <f>IF(N289="základní",J289,0)</f>
        <v>0</v>
      </c>
      <c r="BF289" s="134">
        <f>IF(N289="snížená",J289,0)</f>
        <v>0</v>
      </c>
      <c r="BG289" s="134">
        <f>IF(N289="zákl. přenesená",J289,0)</f>
        <v>0</v>
      </c>
      <c r="BH289" s="134">
        <f>IF(N289="sníž. přenesená",J289,0)</f>
        <v>0</v>
      </c>
      <c r="BI289" s="134">
        <f>IF(N289="nulová",J289,0)</f>
        <v>0</v>
      </c>
      <c r="BJ289" s="40" t="s">
        <v>264</v>
      </c>
      <c r="BK289" s="134">
        <f>ROUND(I289*H289,2)</f>
        <v>0</v>
      </c>
      <c r="BL289" s="40" t="s">
        <v>263</v>
      </c>
      <c r="BM289" s="185" t="s">
        <v>281</v>
      </c>
    </row>
    <row r="290" spans="2:65" s="66" customFormat="1" ht="22.9" customHeight="1" x14ac:dyDescent="0.2">
      <c r="B290" s="151"/>
      <c r="D290" s="69" t="s">
        <v>110</v>
      </c>
      <c r="E290" s="68" t="s">
        <v>280</v>
      </c>
      <c r="F290" s="68" t="s">
        <v>279</v>
      </c>
      <c r="I290" s="198"/>
      <c r="J290" s="152">
        <f>BK290</f>
        <v>0</v>
      </c>
      <c r="L290" s="151"/>
      <c r="M290" s="150"/>
      <c r="P290" s="149">
        <f>P291</f>
        <v>0</v>
      </c>
      <c r="R290" s="149">
        <f>R291</f>
        <v>0</v>
      </c>
      <c r="T290" s="148">
        <f>T291</f>
        <v>0</v>
      </c>
      <c r="AR290" s="69" t="s">
        <v>272</v>
      </c>
      <c r="AT290" s="147" t="s">
        <v>110</v>
      </c>
      <c r="AU290" s="147" t="s">
        <v>264</v>
      </c>
      <c r="AY290" s="69" t="s">
        <v>265</v>
      </c>
      <c r="BK290" s="146">
        <f>BK291</f>
        <v>0</v>
      </c>
    </row>
    <row r="291" spans="2:65" s="2" customFormat="1" ht="24" customHeight="1" x14ac:dyDescent="0.25">
      <c r="B291" s="7"/>
      <c r="C291" s="197" t="s">
        <v>278</v>
      </c>
      <c r="D291" s="197" t="s">
        <v>78</v>
      </c>
      <c r="E291" s="196" t="s">
        <v>277</v>
      </c>
      <c r="F291" s="191" t="s">
        <v>276</v>
      </c>
      <c r="G291" s="195" t="s">
        <v>268</v>
      </c>
      <c r="H291" s="194">
        <v>40</v>
      </c>
      <c r="I291" s="193"/>
      <c r="J291" s="192">
        <f>ROUND(I291*H291,2)</f>
        <v>0</v>
      </c>
      <c r="K291" s="191" t="s">
        <v>267</v>
      </c>
      <c r="L291" s="7"/>
      <c r="M291" s="201" t="s">
        <v>35</v>
      </c>
      <c r="N291" s="171" t="s">
        <v>58</v>
      </c>
      <c r="P291" s="200">
        <f>O291*H291</f>
        <v>0</v>
      </c>
      <c r="Q291" s="200">
        <v>0</v>
      </c>
      <c r="R291" s="200">
        <f>Q291*H291</f>
        <v>0</v>
      </c>
      <c r="S291" s="200">
        <v>0</v>
      </c>
      <c r="T291" s="199">
        <f>S291*H291</f>
        <v>0</v>
      </c>
      <c r="AR291" s="185" t="s">
        <v>263</v>
      </c>
      <c r="AT291" s="185" t="s">
        <v>78</v>
      </c>
      <c r="AU291" s="185" t="s">
        <v>266</v>
      </c>
      <c r="AY291" s="40" t="s">
        <v>265</v>
      </c>
      <c r="BE291" s="134">
        <f>IF(N291="základní",J291,0)</f>
        <v>0</v>
      </c>
      <c r="BF291" s="134">
        <f>IF(N291="snížená",J291,0)</f>
        <v>0</v>
      </c>
      <c r="BG291" s="134">
        <f>IF(N291="zákl. přenesená",J291,0)</f>
        <v>0</v>
      </c>
      <c r="BH291" s="134">
        <f>IF(N291="sníž. přenesená",J291,0)</f>
        <v>0</v>
      </c>
      <c r="BI291" s="134">
        <f>IF(N291="nulová",J291,0)</f>
        <v>0</v>
      </c>
      <c r="BJ291" s="40" t="s">
        <v>264</v>
      </c>
      <c r="BK291" s="134">
        <f>ROUND(I291*H291,2)</f>
        <v>0</v>
      </c>
      <c r="BL291" s="40" t="s">
        <v>263</v>
      </c>
      <c r="BM291" s="185" t="s">
        <v>275</v>
      </c>
    </row>
    <row r="292" spans="2:65" s="66" customFormat="1" ht="22.9" customHeight="1" x14ac:dyDescent="0.2">
      <c r="B292" s="151"/>
      <c r="D292" s="69" t="s">
        <v>110</v>
      </c>
      <c r="E292" s="68" t="s">
        <v>274</v>
      </c>
      <c r="F292" s="68" t="s">
        <v>273</v>
      </c>
      <c r="I292" s="198"/>
      <c r="J292" s="152">
        <f>BK292</f>
        <v>0</v>
      </c>
      <c r="L292" s="151"/>
      <c r="M292" s="150"/>
      <c r="P292" s="149">
        <f>P293</f>
        <v>0</v>
      </c>
      <c r="R292" s="149">
        <f>R293</f>
        <v>0</v>
      </c>
      <c r="T292" s="148">
        <f>T293</f>
        <v>0</v>
      </c>
      <c r="AR292" s="69" t="s">
        <v>272</v>
      </c>
      <c r="AT292" s="147" t="s">
        <v>110</v>
      </c>
      <c r="AU292" s="147" t="s">
        <v>264</v>
      </c>
      <c r="AY292" s="69" t="s">
        <v>265</v>
      </c>
      <c r="BK292" s="146">
        <f>BK293</f>
        <v>0</v>
      </c>
    </row>
    <row r="293" spans="2:65" s="2" customFormat="1" ht="24" customHeight="1" x14ac:dyDescent="0.25">
      <c r="B293" s="7"/>
      <c r="C293" s="197" t="s">
        <v>271</v>
      </c>
      <c r="D293" s="197" t="s">
        <v>78</v>
      </c>
      <c r="E293" s="196" t="s">
        <v>270</v>
      </c>
      <c r="F293" s="191" t="s">
        <v>269</v>
      </c>
      <c r="G293" s="195" t="s">
        <v>268</v>
      </c>
      <c r="H293" s="194">
        <v>30</v>
      </c>
      <c r="I293" s="193"/>
      <c r="J293" s="192">
        <f>ROUND(I293*H293,2)</f>
        <v>0</v>
      </c>
      <c r="K293" s="191" t="s">
        <v>267</v>
      </c>
      <c r="L293" s="7"/>
      <c r="M293" s="190" t="s">
        <v>35</v>
      </c>
      <c r="N293" s="189" t="s">
        <v>58</v>
      </c>
      <c r="O293" s="188"/>
      <c r="P293" s="187">
        <f>O293*H293</f>
        <v>0</v>
      </c>
      <c r="Q293" s="187">
        <v>0</v>
      </c>
      <c r="R293" s="187">
        <f>Q293*H293</f>
        <v>0</v>
      </c>
      <c r="S293" s="187">
        <v>0</v>
      </c>
      <c r="T293" s="186">
        <f>S293*H293</f>
        <v>0</v>
      </c>
      <c r="AR293" s="185" t="s">
        <v>263</v>
      </c>
      <c r="AT293" s="185" t="s">
        <v>78</v>
      </c>
      <c r="AU293" s="185" t="s">
        <v>266</v>
      </c>
      <c r="AY293" s="40" t="s">
        <v>265</v>
      </c>
      <c r="BE293" s="134">
        <f>IF(N293="základní",J293,0)</f>
        <v>0</v>
      </c>
      <c r="BF293" s="134">
        <f>IF(N293="snížená",J293,0)</f>
        <v>0</v>
      </c>
      <c r="BG293" s="134">
        <f>IF(N293="zákl. přenesená",J293,0)</f>
        <v>0</v>
      </c>
      <c r="BH293" s="134">
        <f>IF(N293="sníž. přenesená",J293,0)</f>
        <v>0</v>
      </c>
      <c r="BI293" s="134">
        <f>IF(N293="nulová",J293,0)</f>
        <v>0</v>
      </c>
      <c r="BJ293" s="40" t="s">
        <v>264</v>
      </c>
      <c r="BK293" s="134">
        <f>ROUND(I293*H293,2)</f>
        <v>0</v>
      </c>
      <c r="BL293" s="40" t="s">
        <v>263</v>
      </c>
      <c r="BM293" s="185" t="s">
        <v>262</v>
      </c>
    </row>
    <row r="294" spans="2:65" s="2" customFormat="1" ht="6.95" customHeight="1" x14ac:dyDescent="0.25">
      <c r="B294" s="4"/>
      <c r="C294" s="3"/>
      <c r="D294" s="3"/>
      <c r="E294" s="3"/>
      <c r="F294" s="3"/>
      <c r="G294" s="3"/>
      <c r="H294" s="3"/>
      <c r="I294" s="184"/>
      <c r="J294" s="3"/>
      <c r="K294" s="3"/>
      <c r="L294" s="7"/>
    </row>
  </sheetData>
  <sheetProtection algorithmName="SHA-512" hashValue="4p3qWi3kOD3eLClH3SQHu7M0AQOrdKRsacsSRNUiMeCL1KkfulP9/TZ9mKKakKN/rqg1UIia6vqs/hmRk6vEKg==" saltValue="z+mHOt7+DkRtw8KQHuU1cUIOvMSjS1x7R71GTZ1W+3m3NxEcHSwnV2XzkYq2f7czeKHZlWzjra3oKthO8pEEIQ==" spinCount="100000" sheet="1" objects="1" scenarios="1" formatColumns="0" formatRows="0" autoFilter="0"/>
  <autoFilter ref="C152:K293" xr:uid="{00000000-0009-0000-0000-000002000000}"/>
  <mergeCells count="9">
    <mergeCell ref="E87:H87"/>
    <mergeCell ref="E143:H143"/>
    <mergeCell ref="E145:H14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5B9D8-CB33-444A-80AB-75C49A725F62}">
  <sheetPr>
    <pageSetUpPr fitToPage="1"/>
  </sheetPr>
  <dimension ref="B2:BM253"/>
  <sheetViews>
    <sheetView showGridLines="0" workbookViewId="0">
      <selection activeCell="K30" sqref="K30:O30"/>
    </sheetView>
  </sheetViews>
  <sheetFormatPr defaultRowHeight="11.25" x14ac:dyDescent="0.2"/>
  <cols>
    <col min="1" max="1" width="7.140625" style="1" customWidth="1"/>
    <col min="2" max="2" width="1.42578125" style="1" customWidth="1"/>
    <col min="3" max="3" width="3.5703125" style="1" customWidth="1"/>
    <col min="4" max="4" width="3.7109375" style="1" customWidth="1"/>
    <col min="5" max="5" width="14.7109375" style="1" customWidth="1"/>
    <col min="6" max="6" width="43.5703125" style="1" customWidth="1"/>
    <col min="7" max="7" width="6" style="1" customWidth="1"/>
    <col min="8" max="8" width="9.85546875" style="1" customWidth="1"/>
    <col min="9" max="9" width="17.28515625" style="183" customWidth="1"/>
    <col min="10" max="10" width="17.28515625" style="1" customWidth="1"/>
    <col min="11" max="11" width="17.28515625" style="1" hidden="1" customWidth="1"/>
    <col min="12" max="12" width="8" style="1" customWidth="1"/>
    <col min="13" max="13" width="9.28515625" style="1" hidden="1" customWidth="1"/>
    <col min="14" max="14" width="9.140625" style="1"/>
    <col min="15" max="20" width="12.140625" style="1" hidden="1" customWidth="1"/>
    <col min="21" max="21" width="14" style="1" hidden="1" customWidth="1"/>
    <col min="22" max="22" width="10.5703125" style="1" customWidth="1"/>
    <col min="23" max="23" width="14" style="1" customWidth="1"/>
    <col min="24" max="24" width="10.5703125" style="1" customWidth="1"/>
    <col min="25" max="25" width="12.85546875" style="1" customWidth="1"/>
    <col min="26" max="26" width="9.42578125" style="1" customWidth="1"/>
    <col min="27" max="27" width="12.85546875" style="1" customWidth="1"/>
    <col min="28" max="28" width="14" style="1" customWidth="1"/>
    <col min="29" max="29" width="9.42578125" style="1" customWidth="1"/>
    <col min="30" max="30" width="12.85546875" style="1" customWidth="1"/>
    <col min="31" max="31" width="14" style="1" customWidth="1"/>
    <col min="32" max="16384" width="9.140625" style="1"/>
  </cols>
  <sheetData>
    <row r="2" spans="2:46" ht="36.950000000000003" customHeight="1" x14ac:dyDescent="0.2">
      <c r="L2" s="254"/>
      <c r="M2" s="254"/>
      <c r="N2" s="254"/>
      <c r="O2" s="254"/>
      <c r="P2" s="254"/>
      <c r="Q2" s="254"/>
      <c r="R2" s="254"/>
      <c r="S2" s="254"/>
      <c r="T2" s="254"/>
      <c r="U2" s="254"/>
      <c r="V2" s="254"/>
      <c r="AT2" s="40" t="s">
        <v>1001</v>
      </c>
    </row>
    <row r="3" spans="2:46" ht="6.95" customHeight="1" x14ac:dyDescent="0.2">
      <c r="B3" s="45"/>
      <c r="C3" s="44"/>
      <c r="D3" s="44"/>
      <c r="E3" s="44"/>
      <c r="F3" s="44"/>
      <c r="G3" s="44"/>
      <c r="H3" s="44"/>
      <c r="I3" s="241"/>
      <c r="J3" s="44"/>
      <c r="K3" s="44"/>
      <c r="L3" s="38"/>
      <c r="AT3" s="40" t="s">
        <v>266</v>
      </c>
    </row>
    <row r="4" spans="2:46" ht="24.95" customHeight="1" x14ac:dyDescent="0.2">
      <c r="B4" s="38"/>
      <c r="D4" s="26" t="s">
        <v>147</v>
      </c>
      <c r="L4" s="38"/>
      <c r="M4" s="240" t="s">
        <v>480</v>
      </c>
      <c r="AT4" s="40" t="s">
        <v>479</v>
      </c>
    </row>
    <row r="5" spans="2:46" ht="6.95" customHeight="1" x14ac:dyDescent="0.2">
      <c r="B5" s="38"/>
      <c r="L5" s="38"/>
    </row>
    <row r="6" spans="2:46" ht="12" customHeight="1" x14ac:dyDescent="0.2">
      <c r="B6" s="38"/>
      <c r="D6" s="219" t="s">
        <v>48</v>
      </c>
      <c r="L6" s="38"/>
    </row>
    <row r="7" spans="2:46" ht="16.5" customHeight="1" x14ac:dyDescent="0.2">
      <c r="B7" s="38"/>
      <c r="E7" s="287" t="e">
        <f>#REF!</f>
        <v>#REF!</v>
      </c>
      <c r="F7" s="288"/>
      <c r="G7" s="288"/>
      <c r="H7" s="288"/>
      <c r="L7" s="38"/>
    </row>
    <row r="8" spans="2:46" s="2" customFormat="1" ht="12" customHeight="1" x14ac:dyDescent="0.25">
      <c r="B8" s="7"/>
      <c r="D8" s="219" t="s">
        <v>137</v>
      </c>
      <c r="I8" s="213"/>
      <c r="L8" s="7"/>
    </row>
    <row r="9" spans="2:46" s="2" customFormat="1" ht="36.950000000000003" customHeight="1" x14ac:dyDescent="0.25">
      <c r="B9" s="7"/>
      <c r="E9" s="278" t="s">
        <v>1000</v>
      </c>
      <c r="F9" s="271"/>
      <c r="G9" s="271"/>
      <c r="H9" s="271"/>
      <c r="I9" s="213"/>
      <c r="L9" s="7"/>
    </row>
    <row r="10" spans="2:46" s="2" customFormat="1" x14ac:dyDescent="0.25">
      <c r="B10" s="7"/>
      <c r="I10" s="213"/>
      <c r="L10" s="7"/>
    </row>
    <row r="11" spans="2:46" s="2" customFormat="1" ht="12" customHeight="1" x14ac:dyDescent="0.25">
      <c r="B11" s="7"/>
      <c r="D11" s="219" t="s">
        <v>71</v>
      </c>
      <c r="F11" s="117" t="s">
        <v>35</v>
      </c>
      <c r="I11" s="218" t="s">
        <v>70</v>
      </c>
      <c r="J11" s="117" t="s">
        <v>35</v>
      </c>
      <c r="L11" s="7"/>
    </row>
    <row r="12" spans="2:46" s="2" customFormat="1" ht="12" customHeight="1" x14ac:dyDescent="0.25">
      <c r="B12" s="7"/>
      <c r="D12" s="219" t="s">
        <v>47</v>
      </c>
      <c r="F12" s="117" t="s">
        <v>68</v>
      </c>
      <c r="I12" s="218" t="s">
        <v>46</v>
      </c>
      <c r="J12" s="220" t="e">
        <f>#REF!</f>
        <v>#REF!</v>
      </c>
      <c r="L12" s="7"/>
    </row>
    <row r="13" spans="2:46" s="2" customFormat="1" ht="10.9" customHeight="1" x14ac:dyDescent="0.25">
      <c r="B13" s="7"/>
      <c r="I13" s="213"/>
      <c r="L13" s="7"/>
    </row>
    <row r="14" spans="2:46" s="2" customFormat="1" ht="12" customHeight="1" x14ac:dyDescent="0.25">
      <c r="B14" s="7"/>
      <c r="D14" s="219" t="s">
        <v>45</v>
      </c>
      <c r="I14" s="218" t="s">
        <v>69</v>
      </c>
      <c r="J14" s="117" t="e">
        <f>IF(#REF!="","",#REF!)</f>
        <v>#REF!</v>
      </c>
      <c r="L14" s="7"/>
    </row>
    <row r="15" spans="2:46" s="2" customFormat="1" ht="18" customHeight="1" x14ac:dyDescent="0.25">
      <c r="B15" s="7"/>
      <c r="E15" s="117" t="e">
        <f>IF(#REF!="","",#REF!)</f>
        <v>#REF!</v>
      </c>
      <c r="I15" s="218" t="s">
        <v>67</v>
      </c>
      <c r="J15" s="117" t="e">
        <f>IF(#REF!="","",#REF!)</f>
        <v>#REF!</v>
      </c>
      <c r="L15" s="7"/>
    </row>
    <row r="16" spans="2:46" s="2" customFormat="1" ht="6.95" customHeight="1" x14ac:dyDescent="0.25">
      <c r="B16" s="7"/>
      <c r="I16" s="213"/>
      <c r="L16" s="7"/>
    </row>
    <row r="17" spans="2:12" s="2" customFormat="1" ht="12" customHeight="1" x14ac:dyDescent="0.25">
      <c r="B17" s="7"/>
      <c r="D17" s="219" t="s">
        <v>43</v>
      </c>
      <c r="I17" s="218" t="s">
        <v>69</v>
      </c>
      <c r="J17" s="239" t="e">
        <f>#REF!</f>
        <v>#REF!</v>
      </c>
      <c r="L17" s="7"/>
    </row>
    <row r="18" spans="2:12" s="2" customFormat="1" ht="18" customHeight="1" x14ac:dyDescent="0.25">
      <c r="B18" s="7"/>
      <c r="E18" s="289" t="e">
        <f>#REF!</f>
        <v>#REF!</v>
      </c>
      <c r="F18" s="290"/>
      <c r="G18" s="290"/>
      <c r="H18" s="290"/>
      <c r="I18" s="218" t="s">
        <v>67</v>
      </c>
      <c r="J18" s="239" t="e">
        <f>#REF!</f>
        <v>#REF!</v>
      </c>
      <c r="L18" s="7"/>
    </row>
    <row r="19" spans="2:12" s="2" customFormat="1" ht="6.95" customHeight="1" x14ac:dyDescent="0.25">
      <c r="B19" s="7"/>
      <c r="I19" s="213"/>
      <c r="L19" s="7"/>
    </row>
    <row r="20" spans="2:12" s="2" customFormat="1" ht="12" customHeight="1" x14ac:dyDescent="0.25">
      <c r="B20" s="7"/>
      <c r="D20" s="219" t="s">
        <v>44</v>
      </c>
      <c r="I20" s="218" t="s">
        <v>69</v>
      </c>
      <c r="J20" s="117" t="e">
        <f>IF(#REF!="","",#REF!)</f>
        <v>#REF!</v>
      </c>
      <c r="L20" s="7"/>
    </row>
    <row r="21" spans="2:12" s="2" customFormat="1" ht="18" customHeight="1" x14ac:dyDescent="0.25">
      <c r="B21" s="7"/>
      <c r="E21" s="117" t="e">
        <f>IF(#REF!="","",#REF!)</f>
        <v>#REF!</v>
      </c>
      <c r="I21" s="218" t="s">
        <v>67</v>
      </c>
      <c r="J21" s="117" t="e">
        <f>IF(#REF!="","",#REF!)</f>
        <v>#REF!</v>
      </c>
      <c r="L21" s="7"/>
    </row>
    <row r="22" spans="2:12" s="2" customFormat="1" ht="6.95" customHeight="1" x14ac:dyDescent="0.25">
      <c r="B22" s="7"/>
      <c r="I22" s="213"/>
      <c r="L22" s="7"/>
    </row>
    <row r="23" spans="2:12" s="2" customFormat="1" ht="12" customHeight="1" x14ac:dyDescent="0.25">
      <c r="B23" s="7"/>
      <c r="D23" s="219" t="s">
        <v>42</v>
      </c>
      <c r="I23" s="218" t="s">
        <v>69</v>
      </c>
      <c r="J23" s="117" t="e">
        <f>IF(#REF!="","",#REF!)</f>
        <v>#REF!</v>
      </c>
      <c r="L23" s="7"/>
    </row>
    <row r="24" spans="2:12" s="2" customFormat="1" ht="18" customHeight="1" x14ac:dyDescent="0.25">
      <c r="B24" s="7"/>
      <c r="E24" s="117" t="e">
        <f>IF(#REF!="","",#REF!)</f>
        <v>#REF!</v>
      </c>
      <c r="I24" s="218" t="s">
        <v>67</v>
      </c>
      <c r="J24" s="117" t="e">
        <f>IF(#REF!="","",#REF!)</f>
        <v>#REF!</v>
      </c>
      <c r="L24" s="7"/>
    </row>
    <row r="25" spans="2:12" s="2" customFormat="1" ht="6.95" customHeight="1" x14ac:dyDescent="0.25">
      <c r="B25" s="7"/>
      <c r="I25" s="213"/>
      <c r="L25" s="7"/>
    </row>
    <row r="26" spans="2:12" s="2" customFormat="1" ht="12" customHeight="1" x14ac:dyDescent="0.25">
      <c r="B26" s="7"/>
      <c r="D26" s="219" t="s">
        <v>66</v>
      </c>
      <c r="I26" s="213"/>
      <c r="L26" s="7"/>
    </row>
    <row r="27" spans="2:12" s="118" customFormat="1" ht="16.5" customHeight="1" x14ac:dyDescent="0.25">
      <c r="B27" s="181"/>
      <c r="E27" s="291" t="s">
        <v>35</v>
      </c>
      <c r="F27" s="291"/>
      <c r="G27" s="291"/>
      <c r="H27" s="291"/>
      <c r="I27" s="238"/>
      <c r="L27" s="181"/>
    </row>
    <row r="28" spans="2:12" s="2" customFormat="1" ht="6.95" customHeight="1" x14ac:dyDescent="0.25">
      <c r="B28" s="7"/>
      <c r="I28" s="213"/>
      <c r="L28" s="7"/>
    </row>
    <row r="29" spans="2:12" s="2" customFormat="1" ht="6.95" customHeight="1" x14ac:dyDescent="0.25">
      <c r="B29" s="7"/>
      <c r="D29" s="113"/>
      <c r="E29" s="113"/>
      <c r="F29" s="113"/>
      <c r="G29" s="113"/>
      <c r="H29" s="113"/>
      <c r="I29" s="237"/>
      <c r="J29" s="113"/>
      <c r="K29" s="113"/>
      <c r="L29" s="7"/>
    </row>
    <row r="30" spans="2:12" s="2" customFormat="1" ht="25.35" customHeight="1" x14ac:dyDescent="0.25">
      <c r="B30" s="7"/>
      <c r="D30" s="115" t="s">
        <v>63</v>
      </c>
      <c r="I30" s="213"/>
      <c r="J30" s="177">
        <f>ROUND(J141, 2)</f>
        <v>0</v>
      </c>
      <c r="L30" s="7"/>
    </row>
    <row r="31" spans="2:12" s="2" customFormat="1" ht="6.95" customHeight="1" x14ac:dyDescent="0.25">
      <c r="B31" s="7"/>
      <c r="D31" s="113"/>
      <c r="E31" s="113"/>
      <c r="F31" s="113"/>
      <c r="G31" s="113"/>
      <c r="H31" s="113"/>
      <c r="I31" s="237"/>
      <c r="J31" s="113"/>
      <c r="K31" s="113"/>
      <c r="L31" s="7"/>
    </row>
    <row r="32" spans="2:12" s="2" customFormat="1" ht="14.45" customHeight="1" x14ac:dyDescent="0.25">
      <c r="B32" s="7"/>
      <c r="F32" s="235" t="s">
        <v>61</v>
      </c>
      <c r="I32" s="236" t="s">
        <v>62</v>
      </c>
      <c r="J32" s="235" t="s">
        <v>60</v>
      </c>
      <c r="L32" s="7"/>
    </row>
    <row r="33" spans="2:12" s="2" customFormat="1" ht="14.45" customHeight="1" x14ac:dyDescent="0.25">
      <c r="B33" s="7"/>
      <c r="D33" s="21" t="s">
        <v>59</v>
      </c>
      <c r="E33" s="219" t="s">
        <v>58</v>
      </c>
      <c r="F33" s="233">
        <f>ROUND((SUM(BE141:BE252)),  2)</f>
        <v>0</v>
      </c>
      <c r="I33" s="234">
        <v>0.21</v>
      </c>
      <c r="J33" s="233">
        <f>ROUND(((SUM(BE141:BE252))*I33),  2)</f>
        <v>0</v>
      </c>
      <c r="L33" s="7"/>
    </row>
    <row r="34" spans="2:12" s="2" customFormat="1" ht="14.45" customHeight="1" x14ac:dyDescent="0.25">
      <c r="B34" s="7"/>
      <c r="E34" s="219" t="s">
        <v>57</v>
      </c>
      <c r="F34" s="233">
        <f>ROUND((SUM(BF141:BF252)),  2)</f>
        <v>0</v>
      </c>
      <c r="I34" s="234">
        <v>0.15</v>
      </c>
      <c r="J34" s="233">
        <f>ROUND(((SUM(BF141:BF252))*I34),  2)</f>
        <v>0</v>
      </c>
      <c r="L34" s="7"/>
    </row>
    <row r="35" spans="2:12" s="2" customFormat="1" ht="14.45" hidden="1" customHeight="1" x14ac:dyDescent="0.25">
      <c r="B35" s="7"/>
      <c r="E35" s="219" t="s">
        <v>56</v>
      </c>
      <c r="F35" s="233">
        <f>ROUND((SUM(BG141:BG252)),  2)</f>
        <v>0</v>
      </c>
      <c r="I35" s="234">
        <v>0.21</v>
      </c>
      <c r="J35" s="233">
        <f>0</f>
        <v>0</v>
      </c>
      <c r="L35" s="7"/>
    </row>
    <row r="36" spans="2:12" s="2" customFormat="1" ht="14.45" hidden="1" customHeight="1" x14ac:dyDescent="0.25">
      <c r="B36" s="7"/>
      <c r="E36" s="219" t="s">
        <v>55</v>
      </c>
      <c r="F36" s="233">
        <f>ROUND((SUM(BH141:BH252)),  2)</f>
        <v>0</v>
      </c>
      <c r="I36" s="234">
        <v>0.15</v>
      </c>
      <c r="J36" s="233">
        <f>0</f>
        <v>0</v>
      </c>
      <c r="L36" s="7"/>
    </row>
    <row r="37" spans="2:12" s="2" customFormat="1" ht="14.45" hidden="1" customHeight="1" x14ac:dyDescent="0.25">
      <c r="B37" s="7"/>
      <c r="E37" s="219" t="s">
        <v>54</v>
      </c>
      <c r="F37" s="233">
        <f>ROUND((SUM(BI141:BI252)),  2)</f>
        <v>0</v>
      </c>
      <c r="I37" s="234">
        <v>0</v>
      </c>
      <c r="J37" s="233">
        <f>0</f>
        <v>0</v>
      </c>
      <c r="L37" s="7"/>
    </row>
    <row r="38" spans="2:12" s="2" customFormat="1" ht="6.95" customHeight="1" x14ac:dyDescent="0.25">
      <c r="B38" s="7"/>
      <c r="I38" s="213"/>
      <c r="L38" s="7"/>
    </row>
    <row r="39" spans="2:12" s="2" customFormat="1" ht="25.35" customHeight="1" x14ac:dyDescent="0.25">
      <c r="B39" s="7"/>
      <c r="C39" s="5"/>
      <c r="D39" s="107" t="s">
        <v>53</v>
      </c>
      <c r="E39" s="20"/>
      <c r="F39" s="20"/>
      <c r="G39" s="106" t="s">
        <v>52</v>
      </c>
      <c r="H39" s="105" t="s">
        <v>51</v>
      </c>
      <c r="I39" s="232"/>
      <c r="J39" s="179">
        <f>SUM(J30:J37)</f>
        <v>0</v>
      </c>
      <c r="K39" s="103"/>
      <c r="L39" s="7"/>
    </row>
    <row r="40" spans="2:12" s="2" customFormat="1" ht="14.45" customHeight="1" x14ac:dyDescent="0.25">
      <c r="B40" s="7"/>
      <c r="I40" s="213"/>
      <c r="L40" s="7"/>
    </row>
    <row r="41" spans="2:12" ht="14.45" customHeight="1" x14ac:dyDescent="0.2">
      <c r="B41" s="38"/>
      <c r="L41" s="38"/>
    </row>
    <row r="42" spans="2:12" ht="14.45" customHeight="1" x14ac:dyDescent="0.2">
      <c r="B42" s="38"/>
      <c r="L42" s="38"/>
    </row>
    <row r="43" spans="2:12" ht="14.45" customHeight="1" x14ac:dyDescent="0.2">
      <c r="B43" s="38"/>
      <c r="L43" s="38"/>
    </row>
    <row r="44" spans="2:12" ht="14.45" customHeight="1" x14ac:dyDescent="0.2">
      <c r="B44" s="38"/>
      <c r="L44" s="38"/>
    </row>
    <row r="45" spans="2:12" ht="14.45" customHeight="1" x14ac:dyDescent="0.2">
      <c r="B45" s="38"/>
      <c r="L45" s="38"/>
    </row>
    <row r="46" spans="2:12" ht="14.45" customHeight="1" x14ac:dyDescent="0.2">
      <c r="B46" s="38"/>
      <c r="L46" s="38"/>
    </row>
    <row r="47" spans="2:12" ht="14.45" customHeight="1" x14ac:dyDescent="0.2">
      <c r="B47" s="38"/>
      <c r="L47" s="38"/>
    </row>
    <row r="48" spans="2:12" ht="14.45" customHeight="1" x14ac:dyDescent="0.2">
      <c r="B48" s="38"/>
      <c r="L48" s="38"/>
    </row>
    <row r="49" spans="2:12" ht="14.45" customHeight="1" x14ac:dyDescent="0.2">
      <c r="B49" s="38"/>
      <c r="L49" s="38"/>
    </row>
    <row r="50" spans="2:12" s="2" customFormat="1" ht="14.45" customHeight="1" x14ac:dyDescent="0.25">
      <c r="B50" s="7"/>
      <c r="D50" s="231" t="s">
        <v>477</v>
      </c>
      <c r="E50" s="229"/>
      <c r="F50" s="229"/>
      <c r="G50" s="231" t="s">
        <v>476</v>
      </c>
      <c r="H50" s="229"/>
      <c r="I50" s="230"/>
      <c r="J50" s="229"/>
      <c r="K50" s="229"/>
      <c r="L50" s="7"/>
    </row>
    <row r="51" spans="2:12" x14ac:dyDescent="0.2">
      <c r="B51" s="38"/>
      <c r="L51" s="38"/>
    </row>
    <row r="52" spans="2:12" x14ac:dyDescent="0.2">
      <c r="B52" s="38"/>
      <c r="L52" s="38"/>
    </row>
    <row r="53" spans="2:12" x14ac:dyDescent="0.2">
      <c r="B53" s="38"/>
      <c r="L53" s="38"/>
    </row>
    <row r="54" spans="2:12" x14ac:dyDescent="0.2">
      <c r="B54" s="38"/>
      <c r="L54" s="38"/>
    </row>
    <row r="55" spans="2:12" x14ac:dyDescent="0.2">
      <c r="B55" s="38"/>
      <c r="L55" s="38"/>
    </row>
    <row r="56" spans="2:12" x14ac:dyDescent="0.2">
      <c r="B56" s="38"/>
      <c r="L56" s="38"/>
    </row>
    <row r="57" spans="2:12" x14ac:dyDescent="0.2">
      <c r="B57" s="38"/>
      <c r="L57" s="38"/>
    </row>
    <row r="58" spans="2:12" x14ac:dyDescent="0.2">
      <c r="B58" s="38"/>
      <c r="L58" s="38"/>
    </row>
    <row r="59" spans="2:12" x14ac:dyDescent="0.2">
      <c r="B59" s="38"/>
      <c r="L59" s="38"/>
    </row>
    <row r="60" spans="2:12" x14ac:dyDescent="0.2">
      <c r="B60" s="38"/>
      <c r="L60" s="38"/>
    </row>
    <row r="61" spans="2:12" s="2" customFormat="1" ht="12.75" x14ac:dyDescent="0.25">
      <c r="B61" s="7"/>
      <c r="D61" s="227" t="s">
        <v>473</v>
      </c>
      <c r="E61" s="35"/>
      <c r="F61" s="228" t="s">
        <v>472</v>
      </c>
      <c r="G61" s="227" t="s">
        <v>473</v>
      </c>
      <c r="H61" s="35"/>
      <c r="I61" s="226"/>
      <c r="J61" s="225" t="s">
        <v>472</v>
      </c>
      <c r="K61" s="35"/>
      <c r="L61" s="7"/>
    </row>
    <row r="62" spans="2:12" x14ac:dyDescent="0.2">
      <c r="B62" s="38"/>
      <c r="L62" s="38"/>
    </row>
    <row r="63" spans="2:12" x14ac:dyDescent="0.2">
      <c r="B63" s="38"/>
      <c r="L63" s="38"/>
    </row>
    <row r="64" spans="2:12" x14ac:dyDescent="0.2">
      <c r="B64" s="38"/>
      <c r="L64" s="38"/>
    </row>
    <row r="65" spans="2:12" s="2" customFormat="1" ht="12.75" x14ac:dyDescent="0.25">
      <c r="B65" s="7"/>
      <c r="D65" s="231" t="s">
        <v>475</v>
      </c>
      <c r="E65" s="229"/>
      <c r="F65" s="229"/>
      <c r="G65" s="231" t="s">
        <v>474</v>
      </c>
      <c r="H65" s="229"/>
      <c r="I65" s="230"/>
      <c r="J65" s="229"/>
      <c r="K65" s="229"/>
      <c r="L65" s="7"/>
    </row>
    <row r="66" spans="2:12" x14ac:dyDescent="0.2">
      <c r="B66" s="38"/>
      <c r="L66" s="38"/>
    </row>
    <row r="67" spans="2:12" x14ac:dyDescent="0.2">
      <c r="B67" s="38"/>
      <c r="L67" s="38"/>
    </row>
    <row r="68" spans="2:12" x14ac:dyDescent="0.2">
      <c r="B68" s="38"/>
      <c r="L68" s="38"/>
    </row>
    <row r="69" spans="2:12" x14ac:dyDescent="0.2">
      <c r="B69" s="38"/>
      <c r="L69" s="38"/>
    </row>
    <row r="70" spans="2:12" x14ac:dyDescent="0.2">
      <c r="B70" s="38"/>
      <c r="L70" s="38"/>
    </row>
    <row r="71" spans="2:12" x14ac:dyDescent="0.2">
      <c r="B71" s="38"/>
      <c r="L71" s="38"/>
    </row>
    <row r="72" spans="2:12" x14ac:dyDescent="0.2">
      <c r="B72" s="38"/>
      <c r="L72" s="38"/>
    </row>
    <row r="73" spans="2:12" x14ac:dyDescent="0.2">
      <c r="B73" s="38"/>
      <c r="L73" s="38"/>
    </row>
    <row r="74" spans="2:12" x14ac:dyDescent="0.2">
      <c r="B74" s="38"/>
      <c r="L74" s="38"/>
    </row>
    <row r="75" spans="2:12" x14ac:dyDescent="0.2">
      <c r="B75" s="38"/>
      <c r="L75" s="38"/>
    </row>
    <row r="76" spans="2:12" s="2" customFormat="1" ht="12.75" x14ac:dyDescent="0.25">
      <c r="B76" s="7"/>
      <c r="D76" s="227" t="s">
        <v>473</v>
      </c>
      <c r="E76" s="35"/>
      <c r="F76" s="228" t="s">
        <v>472</v>
      </c>
      <c r="G76" s="227" t="s">
        <v>473</v>
      </c>
      <c r="H76" s="35"/>
      <c r="I76" s="226"/>
      <c r="J76" s="225" t="s">
        <v>472</v>
      </c>
      <c r="K76" s="35"/>
      <c r="L76" s="7"/>
    </row>
    <row r="77" spans="2:12" s="2" customFormat="1" ht="14.45" customHeight="1" x14ac:dyDescent="0.25">
      <c r="B77" s="4"/>
      <c r="C77" s="3"/>
      <c r="D77" s="3"/>
      <c r="E77" s="3"/>
      <c r="F77" s="3"/>
      <c r="G77" s="3"/>
      <c r="H77" s="3"/>
      <c r="I77" s="184"/>
      <c r="J77" s="3"/>
      <c r="K77" s="3"/>
      <c r="L77" s="7"/>
    </row>
    <row r="81" spans="2:47" s="2" customFormat="1" ht="6.95" customHeight="1" x14ac:dyDescent="0.25">
      <c r="B81" s="28"/>
      <c r="C81" s="27"/>
      <c r="D81" s="27"/>
      <c r="E81" s="27"/>
      <c r="F81" s="27"/>
      <c r="G81" s="27"/>
      <c r="H81" s="27"/>
      <c r="I81" s="221"/>
      <c r="J81" s="27"/>
      <c r="K81" s="27"/>
      <c r="L81" s="7"/>
    </row>
    <row r="82" spans="2:47" s="2" customFormat="1" ht="24.95" customHeight="1" x14ac:dyDescent="0.25">
      <c r="B82" s="7"/>
      <c r="C82" s="26" t="s">
        <v>144</v>
      </c>
      <c r="I82" s="213"/>
      <c r="L82" s="7"/>
    </row>
    <row r="83" spans="2:47" s="2" customFormat="1" ht="6.95" customHeight="1" x14ac:dyDescent="0.25">
      <c r="B83" s="7"/>
      <c r="I83" s="213"/>
      <c r="L83" s="7"/>
    </row>
    <row r="84" spans="2:47" s="2" customFormat="1" ht="12" customHeight="1" x14ac:dyDescent="0.25">
      <c r="B84" s="7"/>
      <c r="C84" s="219" t="s">
        <v>48</v>
      </c>
      <c r="I84" s="213"/>
      <c r="L84" s="7"/>
    </row>
    <row r="85" spans="2:47" s="2" customFormat="1" ht="16.5" customHeight="1" x14ac:dyDescent="0.25">
      <c r="B85" s="7"/>
      <c r="E85" s="287" t="e">
        <f>E7</f>
        <v>#REF!</v>
      </c>
      <c r="F85" s="288"/>
      <c r="G85" s="288"/>
      <c r="H85" s="288"/>
      <c r="I85" s="213"/>
      <c r="L85" s="7"/>
    </row>
    <row r="86" spans="2:47" s="2" customFormat="1" ht="12" customHeight="1" x14ac:dyDescent="0.25">
      <c r="B86" s="7"/>
      <c r="C86" s="219" t="s">
        <v>137</v>
      </c>
      <c r="I86" s="213"/>
      <c r="L86" s="7"/>
    </row>
    <row r="87" spans="2:47" s="2" customFormat="1" ht="16.5" customHeight="1" x14ac:dyDescent="0.25">
      <c r="B87" s="7"/>
      <c r="E87" s="278" t="str">
        <f>E9</f>
        <v>23-VO-AR - Venkovní kabelové rozvody VO v areálu</v>
      </c>
      <c r="F87" s="271"/>
      <c r="G87" s="271"/>
      <c r="H87" s="271"/>
      <c r="I87" s="213"/>
      <c r="L87" s="7"/>
    </row>
    <row r="88" spans="2:47" s="2" customFormat="1" ht="6.95" customHeight="1" x14ac:dyDescent="0.25">
      <c r="B88" s="7"/>
      <c r="I88" s="213"/>
      <c r="L88" s="7"/>
    </row>
    <row r="89" spans="2:47" s="2" customFormat="1" ht="12" customHeight="1" x14ac:dyDescent="0.25">
      <c r="B89" s="7"/>
      <c r="C89" s="219" t="s">
        <v>47</v>
      </c>
      <c r="F89" s="117" t="str">
        <f>F12</f>
        <v xml:space="preserve"> </v>
      </c>
      <c r="I89" s="218" t="s">
        <v>46</v>
      </c>
      <c r="J89" s="220" t="e">
        <f>IF(J12="","",J12)</f>
        <v>#REF!</v>
      </c>
      <c r="L89" s="7"/>
    </row>
    <row r="90" spans="2:47" s="2" customFormat="1" ht="6.95" customHeight="1" x14ac:dyDescent="0.25">
      <c r="B90" s="7"/>
      <c r="I90" s="213"/>
      <c r="L90" s="7"/>
    </row>
    <row r="91" spans="2:47" s="2" customFormat="1" ht="27.95" customHeight="1" x14ac:dyDescent="0.25">
      <c r="B91" s="7"/>
      <c r="C91" s="219" t="s">
        <v>45</v>
      </c>
      <c r="F91" s="117" t="e">
        <f>E15</f>
        <v>#REF!</v>
      </c>
      <c r="I91" s="218" t="s">
        <v>44</v>
      </c>
      <c r="J91" s="217" t="e">
        <f>E21</f>
        <v>#REF!</v>
      </c>
      <c r="L91" s="7"/>
    </row>
    <row r="92" spans="2:47" s="2" customFormat="1" ht="27.95" customHeight="1" x14ac:dyDescent="0.25">
      <c r="B92" s="7"/>
      <c r="C92" s="219" t="s">
        <v>43</v>
      </c>
      <c r="F92" s="117" t="e">
        <f>IF(E18="","",E18)</f>
        <v>#REF!</v>
      </c>
      <c r="I92" s="218" t="s">
        <v>42</v>
      </c>
      <c r="J92" s="217" t="e">
        <f>E24</f>
        <v>#REF!</v>
      </c>
      <c r="L92" s="7"/>
    </row>
    <row r="93" spans="2:47" s="2" customFormat="1" ht="10.35" customHeight="1" x14ac:dyDescent="0.25">
      <c r="B93" s="7"/>
      <c r="I93" s="213"/>
      <c r="L93" s="7"/>
    </row>
    <row r="94" spans="2:47" s="2" customFormat="1" ht="29.25" customHeight="1" x14ac:dyDescent="0.25">
      <c r="B94" s="7"/>
      <c r="C94" s="102" t="s">
        <v>143</v>
      </c>
      <c r="D94" s="5"/>
      <c r="E94" s="5"/>
      <c r="F94" s="5"/>
      <c r="G94" s="5"/>
      <c r="H94" s="5"/>
      <c r="I94" s="224"/>
      <c r="J94" s="178" t="s">
        <v>132</v>
      </c>
      <c r="K94" s="5"/>
      <c r="L94" s="7"/>
    </row>
    <row r="95" spans="2:47" s="2" customFormat="1" ht="10.35" customHeight="1" x14ac:dyDescent="0.25">
      <c r="B95" s="7"/>
      <c r="I95" s="213"/>
      <c r="L95" s="7"/>
    </row>
    <row r="96" spans="2:47" s="2" customFormat="1" ht="22.9" customHeight="1" x14ac:dyDescent="0.25">
      <c r="B96" s="7"/>
      <c r="C96" s="89" t="s">
        <v>471</v>
      </c>
      <c r="I96" s="213"/>
      <c r="J96" s="177">
        <f>J141</f>
        <v>0</v>
      </c>
      <c r="L96" s="7"/>
      <c r="AU96" s="40" t="s">
        <v>449</v>
      </c>
    </row>
    <row r="97" spans="2:12" s="95" customFormat="1" ht="24.95" customHeight="1" x14ac:dyDescent="0.25">
      <c r="B97" s="175"/>
      <c r="D97" s="98" t="s">
        <v>176</v>
      </c>
      <c r="E97" s="97"/>
      <c r="F97" s="97"/>
      <c r="G97" s="97"/>
      <c r="H97" s="97"/>
      <c r="I97" s="223"/>
      <c r="J97" s="176">
        <f>J142</f>
        <v>0</v>
      </c>
      <c r="L97" s="175"/>
    </row>
    <row r="98" spans="2:12" s="90" customFormat="1" ht="19.899999999999999" customHeight="1" x14ac:dyDescent="0.25">
      <c r="B98" s="173"/>
      <c r="D98" s="93" t="s">
        <v>807</v>
      </c>
      <c r="E98" s="92"/>
      <c r="F98" s="92"/>
      <c r="G98" s="92"/>
      <c r="H98" s="92"/>
      <c r="I98" s="222"/>
      <c r="J98" s="174">
        <f>J143</f>
        <v>0</v>
      </c>
      <c r="L98" s="173"/>
    </row>
    <row r="99" spans="2:12" s="90" customFormat="1" ht="19.899999999999999" customHeight="1" x14ac:dyDescent="0.25">
      <c r="B99" s="173"/>
      <c r="D99" s="93" t="s">
        <v>999</v>
      </c>
      <c r="E99" s="92"/>
      <c r="F99" s="92"/>
      <c r="G99" s="92"/>
      <c r="H99" s="92"/>
      <c r="I99" s="222"/>
      <c r="J99" s="174">
        <f>J146</f>
        <v>0</v>
      </c>
      <c r="L99" s="173"/>
    </row>
    <row r="100" spans="2:12" s="90" customFormat="1" ht="19.899999999999999" customHeight="1" x14ac:dyDescent="0.25">
      <c r="B100" s="173"/>
      <c r="D100" s="93" t="s">
        <v>998</v>
      </c>
      <c r="E100" s="92"/>
      <c r="F100" s="92"/>
      <c r="G100" s="92"/>
      <c r="H100" s="92"/>
      <c r="I100" s="222"/>
      <c r="J100" s="174">
        <f>J151</f>
        <v>0</v>
      </c>
      <c r="L100" s="173"/>
    </row>
    <row r="101" spans="2:12" s="90" customFormat="1" ht="19.899999999999999" customHeight="1" x14ac:dyDescent="0.25">
      <c r="B101" s="173"/>
      <c r="D101" s="93" t="s">
        <v>802</v>
      </c>
      <c r="E101" s="92"/>
      <c r="F101" s="92"/>
      <c r="G101" s="92"/>
      <c r="H101" s="92"/>
      <c r="I101" s="222"/>
      <c r="J101" s="174">
        <f>J156</f>
        <v>0</v>
      </c>
      <c r="L101" s="173"/>
    </row>
    <row r="102" spans="2:12" s="90" customFormat="1" ht="19.899999999999999" customHeight="1" x14ac:dyDescent="0.25">
      <c r="B102" s="173"/>
      <c r="D102" s="93" t="s">
        <v>997</v>
      </c>
      <c r="E102" s="92"/>
      <c r="F102" s="92"/>
      <c r="G102" s="92"/>
      <c r="H102" s="92"/>
      <c r="I102" s="222"/>
      <c r="J102" s="174">
        <f>J158</f>
        <v>0</v>
      </c>
      <c r="L102" s="173"/>
    </row>
    <row r="103" spans="2:12" s="90" customFormat="1" ht="19.899999999999999" customHeight="1" x14ac:dyDescent="0.25">
      <c r="B103" s="173"/>
      <c r="D103" s="93" t="s">
        <v>996</v>
      </c>
      <c r="E103" s="92"/>
      <c r="F103" s="92"/>
      <c r="G103" s="92"/>
      <c r="H103" s="92"/>
      <c r="I103" s="222"/>
      <c r="J103" s="174">
        <f>J161</f>
        <v>0</v>
      </c>
      <c r="L103" s="173"/>
    </row>
    <row r="104" spans="2:12" s="90" customFormat="1" ht="19.899999999999999" customHeight="1" x14ac:dyDescent="0.25">
      <c r="B104" s="173"/>
      <c r="D104" s="93" t="s">
        <v>798</v>
      </c>
      <c r="E104" s="92"/>
      <c r="F104" s="92"/>
      <c r="G104" s="92"/>
      <c r="H104" s="92"/>
      <c r="I104" s="222"/>
      <c r="J104" s="174">
        <f>J164</f>
        <v>0</v>
      </c>
      <c r="L104" s="173"/>
    </row>
    <row r="105" spans="2:12" s="90" customFormat="1" ht="19.899999999999999" customHeight="1" x14ac:dyDescent="0.25">
      <c r="B105" s="173"/>
      <c r="D105" s="93" t="s">
        <v>795</v>
      </c>
      <c r="E105" s="92"/>
      <c r="F105" s="92"/>
      <c r="G105" s="92"/>
      <c r="H105" s="92"/>
      <c r="I105" s="222"/>
      <c r="J105" s="174">
        <f>J168</f>
        <v>0</v>
      </c>
      <c r="L105" s="173"/>
    </row>
    <row r="106" spans="2:12" s="90" customFormat="1" ht="19.899999999999999" customHeight="1" x14ac:dyDescent="0.25">
      <c r="B106" s="173"/>
      <c r="D106" s="93" t="s">
        <v>794</v>
      </c>
      <c r="E106" s="92"/>
      <c r="F106" s="92"/>
      <c r="G106" s="92"/>
      <c r="H106" s="92"/>
      <c r="I106" s="222"/>
      <c r="J106" s="174">
        <f>J173</f>
        <v>0</v>
      </c>
      <c r="L106" s="173"/>
    </row>
    <row r="107" spans="2:12" s="90" customFormat="1" ht="19.899999999999999" customHeight="1" x14ac:dyDescent="0.25">
      <c r="B107" s="173"/>
      <c r="D107" s="93" t="s">
        <v>793</v>
      </c>
      <c r="E107" s="92"/>
      <c r="F107" s="92"/>
      <c r="G107" s="92"/>
      <c r="H107" s="92"/>
      <c r="I107" s="222"/>
      <c r="J107" s="174">
        <f>J179</f>
        <v>0</v>
      </c>
      <c r="L107" s="173"/>
    </row>
    <row r="108" spans="2:12" s="90" customFormat="1" ht="19.899999999999999" customHeight="1" x14ac:dyDescent="0.25">
      <c r="B108" s="173"/>
      <c r="D108" s="93" t="s">
        <v>468</v>
      </c>
      <c r="E108" s="92"/>
      <c r="F108" s="92"/>
      <c r="G108" s="92"/>
      <c r="H108" s="92"/>
      <c r="I108" s="222"/>
      <c r="J108" s="174">
        <f>J187</f>
        <v>0</v>
      </c>
      <c r="L108" s="173"/>
    </row>
    <row r="109" spans="2:12" s="90" customFormat="1" ht="19.899999999999999" customHeight="1" x14ac:dyDescent="0.25">
      <c r="B109" s="173"/>
      <c r="D109" s="93" t="s">
        <v>467</v>
      </c>
      <c r="E109" s="92"/>
      <c r="F109" s="92"/>
      <c r="G109" s="92"/>
      <c r="H109" s="92"/>
      <c r="I109" s="222"/>
      <c r="J109" s="174">
        <f>J191</f>
        <v>0</v>
      </c>
      <c r="L109" s="173"/>
    </row>
    <row r="110" spans="2:12" s="90" customFormat="1" ht="19.899999999999999" customHeight="1" x14ac:dyDescent="0.25">
      <c r="B110" s="173"/>
      <c r="D110" s="93" t="s">
        <v>466</v>
      </c>
      <c r="E110" s="92"/>
      <c r="F110" s="92"/>
      <c r="G110" s="92"/>
      <c r="H110" s="92"/>
      <c r="I110" s="222"/>
      <c r="J110" s="174">
        <f>J194</f>
        <v>0</v>
      </c>
      <c r="L110" s="173"/>
    </row>
    <row r="111" spans="2:12" s="95" customFormat="1" ht="24.95" customHeight="1" x14ac:dyDescent="0.25">
      <c r="B111" s="175"/>
      <c r="D111" s="98" t="s">
        <v>465</v>
      </c>
      <c r="E111" s="97"/>
      <c r="F111" s="97"/>
      <c r="G111" s="97"/>
      <c r="H111" s="97"/>
      <c r="I111" s="223"/>
      <c r="J111" s="176">
        <f>J197</f>
        <v>0</v>
      </c>
      <c r="L111" s="175"/>
    </row>
    <row r="112" spans="2:12" s="90" customFormat="1" ht="19.899999999999999" customHeight="1" x14ac:dyDescent="0.25">
      <c r="B112" s="173"/>
      <c r="D112" s="93" t="s">
        <v>995</v>
      </c>
      <c r="E112" s="92"/>
      <c r="F112" s="92"/>
      <c r="G112" s="92"/>
      <c r="H112" s="92"/>
      <c r="I112" s="222"/>
      <c r="J112" s="174">
        <f>J198</f>
        <v>0</v>
      </c>
      <c r="L112" s="173"/>
    </row>
    <row r="113" spans="2:12" s="90" customFormat="1" ht="19.899999999999999" customHeight="1" x14ac:dyDescent="0.25">
      <c r="B113" s="173"/>
      <c r="D113" s="93" t="s">
        <v>994</v>
      </c>
      <c r="E113" s="92"/>
      <c r="F113" s="92"/>
      <c r="G113" s="92"/>
      <c r="H113" s="92"/>
      <c r="I113" s="222"/>
      <c r="J113" s="174">
        <f>J204</f>
        <v>0</v>
      </c>
      <c r="L113" s="173"/>
    </row>
    <row r="114" spans="2:12" s="90" customFormat="1" ht="19.899999999999999" customHeight="1" x14ac:dyDescent="0.25">
      <c r="B114" s="173"/>
      <c r="D114" s="93" t="s">
        <v>993</v>
      </c>
      <c r="E114" s="92"/>
      <c r="F114" s="92"/>
      <c r="G114" s="92"/>
      <c r="H114" s="92"/>
      <c r="I114" s="222"/>
      <c r="J114" s="174">
        <f>J211</f>
        <v>0</v>
      </c>
      <c r="L114" s="173"/>
    </row>
    <row r="115" spans="2:12" s="90" customFormat="1" ht="19.899999999999999" customHeight="1" x14ac:dyDescent="0.25">
      <c r="B115" s="173"/>
      <c r="D115" s="93" t="s">
        <v>992</v>
      </c>
      <c r="E115" s="92"/>
      <c r="F115" s="92"/>
      <c r="G115" s="92"/>
      <c r="H115" s="92"/>
      <c r="I115" s="222"/>
      <c r="J115" s="174">
        <f>J232</f>
        <v>0</v>
      </c>
      <c r="L115" s="173"/>
    </row>
    <row r="116" spans="2:12" s="90" customFormat="1" ht="19.899999999999999" customHeight="1" x14ac:dyDescent="0.25">
      <c r="B116" s="173"/>
      <c r="D116" s="93" t="s">
        <v>787</v>
      </c>
      <c r="E116" s="92"/>
      <c r="F116" s="92"/>
      <c r="G116" s="92"/>
      <c r="H116" s="92"/>
      <c r="I116" s="222"/>
      <c r="J116" s="174">
        <f>J240</f>
        <v>0</v>
      </c>
      <c r="L116" s="173"/>
    </row>
    <row r="117" spans="2:12" s="90" customFormat="1" ht="19.899999999999999" customHeight="1" x14ac:dyDescent="0.25">
      <c r="B117" s="173"/>
      <c r="D117" s="93" t="s">
        <v>991</v>
      </c>
      <c r="E117" s="92"/>
      <c r="F117" s="92"/>
      <c r="G117" s="92"/>
      <c r="H117" s="92"/>
      <c r="I117" s="222"/>
      <c r="J117" s="174">
        <f>J243</f>
        <v>0</v>
      </c>
      <c r="L117" s="173"/>
    </row>
    <row r="118" spans="2:12" s="95" customFormat="1" ht="24.95" customHeight="1" x14ac:dyDescent="0.25">
      <c r="B118" s="175"/>
      <c r="D118" s="98" t="s">
        <v>459</v>
      </c>
      <c r="E118" s="97"/>
      <c r="F118" s="97"/>
      <c r="G118" s="97"/>
      <c r="H118" s="97"/>
      <c r="I118" s="223"/>
      <c r="J118" s="176">
        <f>J246</f>
        <v>0</v>
      </c>
      <c r="L118" s="175"/>
    </row>
    <row r="119" spans="2:12" s="90" customFormat="1" ht="19.899999999999999" customHeight="1" x14ac:dyDescent="0.25">
      <c r="B119" s="173"/>
      <c r="D119" s="93" t="s">
        <v>458</v>
      </c>
      <c r="E119" s="92"/>
      <c r="F119" s="92"/>
      <c r="G119" s="92"/>
      <c r="H119" s="92"/>
      <c r="I119" s="222"/>
      <c r="J119" s="174">
        <f>J247</f>
        <v>0</v>
      </c>
      <c r="L119" s="173"/>
    </row>
    <row r="120" spans="2:12" s="90" customFormat="1" ht="19.899999999999999" customHeight="1" x14ac:dyDescent="0.25">
      <c r="B120" s="173"/>
      <c r="D120" s="93" t="s">
        <v>457</v>
      </c>
      <c r="E120" s="92"/>
      <c r="F120" s="92"/>
      <c r="G120" s="92"/>
      <c r="H120" s="92"/>
      <c r="I120" s="222"/>
      <c r="J120" s="174">
        <f>J249</f>
        <v>0</v>
      </c>
      <c r="L120" s="173"/>
    </row>
    <row r="121" spans="2:12" s="90" customFormat="1" ht="19.899999999999999" customHeight="1" x14ac:dyDescent="0.25">
      <c r="B121" s="173"/>
      <c r="D121" s="93" t="s">
        <v>456</v>
      </c>
      <c r="E121" s="92"/>
      <c r="F121" s="92"/>
      <c r="G121" s="92"/>
      <c r="H121" s="92"/>
      <c r="I121" s="222"/>
      <c r="J121" s="174">
        <f>J251</f>
        <v>0</v>
      </c>
      <c r="L121" s="173"/>
    </row>
    <row r="122" spans="2:12" s="2" customFormat="1" ht="21.75" customHeight="1" x14ac:dyDescent="0.25">
      <c r="B122" s="7"/>
      <c r="I122" s="213"/>
      <c r="L122" s="7"/>
    </row>
    <row r="123" spans="2:12" s="2" customFormat="1" ht="6.95" customHeight="1" x14ac:dyDescent="0.25">
      <c r="B123" s="4"/>
      <c r="C123" s="3"/>
      <c r="D123" s="3"/>
      <c r="E123" s="3"/>
      <c r="F123" s="3"/>
      <c r="G123" s="3"/>
      <c r="H123" s="3"/>
      <c r="I123" s="184"/>
      <c r="J123" s="3"/>
      <c r="K123" s="3"/>
      <c r="L123" s="7"/>
    </row>
    <row r="127" spans="2:12" s="2" customFormat="1" ht="6.95" customHeight="1" x14ac:dyDescent="0.25">
      <c r="B127" s="28"/>
      <c r="C127" s="27"/>
      <c r="D127" s="27"/>
      <c r="E127" s="27"/>
      <c r="F127" s="27"/>
      <c r="G127" s="27"/>
      <c r="H127" s="27"/>
      <c r="I127" s="221"/>
      <c r="J127" s="27"/>
      <c r="K127" s="27"/>
      <c r="L127" s="7"/>
    </row>
    <row r="128" spans="2:12" s="2" customFormat="1" ht="24.95" customHeight="1" x14ac:dyDescent="0.25">
      <c r="B128" s="7"/>
      <c r="C128" s="26" t="s">
        <v>138</v>
      </c>
      <c r="I128" s="213"/>
      <c r="L128" s="7"/>
    </row>
    <row r="129" spans="2:65" s="2" customFormat="1" ht="6.95" customHeight="1" x14ac:dyDescent="0.25">
      <c r="B129" s="7"/>
      <c r="I129" s="213"/>
      <c r="L129" s="7"/>
    </row>
    <row r="130" spans="2:65" s="2" customFormat="1" ht="12" customHeight="1" x14ac:dyDescent="0.25">
      <c r="B130" s="7"/>
      <c r="C130" s="219" t="s">
        <v>48</v>
      </c>
      <c r="I130" s="213"/>
      <c r="L130" s="7"/>
    </row>
    <row r="131" spans="2:65" s="2" customFormat="1" ht="16.5" customHeight="1" x14ac:dyDescent="0.25">
      <c r="B131" s="7"/>
      <c r="E131" s="287" t="e">
        <f>E7</f>
        <v>#REF!</v>
      </c>
      <c r="F131" s="288"/>
      <c r="G131" s="288"/>
      <c r="H131" s="288"/>
      <c r="I131" s="213"/>
      <c r="L131" s="7"/>
    </row>
    <row r="132" spans="2:65" s="2" customFormat="1" ht="12" customHeight="1" x14ac:dyDescent="0.25">
      <c r="B132" s="7"/>
      <c r="C132" s="219" t="s">
        <v>137</v>
      </c>
      <c r="I132" s="213"/>
      <c r="L132" s="7"/>
    </row>
    <row r="133" spans="2:65" s="2" customFormat="1" ht="16.5" customHeight="1" x14ac:dyDescent="0.25">
      <c r="B133" s="7"/>
      <c r="E133" s="278" t="str">
        <f>E9</f>
        <v>23-VO-AR - Venkovní kabelové rozvody VO v areálu</v>
      </c>
      <c r="F133" s="271"/>
      <c r="G133" s="271"/>
      <c r="H133" s="271"/>
      <c r="I133" s="213"/>
      <c r="L133" s="7"/>
    </row>
    <row r="134" spans="2:65" s="2" customFormat="1" ht="6.95" customHeight="1" x14ac:dyDescent="0.25">
      <c r="B134" s="7"/>
      <c r="I134" s="213"/>
      <c r="L134" s="7"/>
    </row>
    <row r="135" spans="2:65" s="2" customFormat="1" ht="12" customHeight="1" x14ac:dyDescent="0.25">
      <c r="B135" s="7"/>
      <c r="C135" s="219" t="s">
        <v>47</v>
      </c>
      <c r="F135" s="117" t="str">
        <f>F12</f>
        <v xml:space="preserve"> </v>
      </c>
      <c r="I135" s="218" t="s">
        <v>46</v>
      </c>
      <c r="J135" s="220" t="e">
        <f>IF(J12="","",J12)</f>
        <v>#REF!</v>
      </c>
      <c r="L135" s="7"/>
    </row>
    <row r="136" spans="2:65" s="2" customFormat="1" ht="6.95" customHeight="1" x14ac:dyDescent="0.25">
      <c r="B136" s="7"/>
      <c r="I136" s="213"/>
      <c r="L136" s="7"/>
    </row>
    <row r="137" spans="2:65" s="2" customFormat="1" ht="27.95" customHeight="1" x14ac:dyDescent="0.25">
      <c r="B137" s="7"/>
      <c r="C137" s="219" t="s">
        <v>45</v>
      </c>
      <c r="F137" s="117" t="e">
        <f>E15</f>
        <v>#REF!</v>
      </c>
      <c r="I137" s="218" t="s">
        <v>44</v>
      </c>
      <c r="J137" s="217" t="e">
        <f>E21</f>
        <v>#REF!</v>
      </c>
      <c r="L137" s="7"/>
    </row>
    <row r="138" spans="2:65" s="2" customFormat="1" ht="27.95" customHeight="1" x14ac:dyDescent="0.25">
      <c r="B138" s="7"/>
      <c r="C138" s="219" t="s">
        <v>43</v>
      </c>
      <c r="F138" s="117" t="e">
        <f>IF(E18="","",E18)</f>
        <v>#REF!</v>
      </c>
      <c r="I138" s="218" t="s">
        <v>42</v>
      </c>
      <c r="J138" s="217" t="e">
        <f>E24</f>
        <v>#REF!</v>
      </c>
      <c r="L138" s="7"/>
    </row>
    <row r="139" spans="2:65" s="2" customFormat="1" ht="10.35" customHeight="1" x14ac:dyDescent="0.25">
      <c r="B139" s="7"/>
      <c r="I139" s="213"/>
      <c r="L139" s="7"/>
    </row>
    <row r="140" spans="2:65" s="75" customFormat="1" ht="29.25" customHeight="1" x14ac:dyDescent="0.25">
      <c r="B140" s="166"/>
      <c r="C140" s="79" t="s">
        <v>136</v>
      </c>
      <c r="D140" s="78" t="s">
        <v>37</v>
      </c>
      <c r="E140" s="78" t="s">
        <v>41</v>
      </c>
      <c r="F140" s="78" t="s">
        <v>40</v>
      </c>
      <c r="G140" s="78" t="s">
        <v>135</v>
      </c>
      <c r="H140" s="78" t="s">
        <v>134</v>
      </c>
      <c r="I140" s="216" t="s">
        <v>133</v>
      </c>
      <c r="J140" s="167" t="s">
        <v>132</v>
      </c>
      <c r="K140" s="76" t="s">
        <v>131</v>
      </c>
      <c r="L140" s="166"/>
      <c r="M140" s="165" t="s">
        <v>35</v>
      </c>
      <c r="N140" s="164" t="s">
        <v>59</v>
      </c>
      <c r="O140" s="164" t="s">
        <v>455</v>
      </c>
      <c r="P140" s="164" t="s">
        <v>454</v>
      </c>
      <c r="Q140" s="164" t="s">
        <v>453</v>
      </c>
      <c r="R140" s="164" t="s">
        <v>452</v>
      </c>
      <c r="S140" s="164" t="s">
        <v>451</v>
      </c>
      <c r="T140" s="163" t="s">
        <v>450</v>
      </c>
    </row>
    <row r="141" spans="2:65" s="2" customFormat="1" ht="22.9" customHeight="1" x14ac:dyDescent="0.25">
      <c r="B141" s="7"/>
      <c r="C141" s="9" t="s">
        <v>130</v>
      </c>
      <c r="I141" s="213"/>
      <c r="J141" s="162">
        <f>BK141</f>
        <v>0</v>
      </c>
      <c r="L141" s="7"/>
      <c r="M141" s="161"/>
      <c r="N141" s="113"/>
      <c r="O141" s="113"/>
      <c r="P141" s="160">
        <f>P142+P197+P246</f>
        <v>0</v>
      </c>
      <c r="Q141" s="113"/>
      <c r="R141" s="160">
        <f>R142+R197+R246</f>
        <v>19.684383360000002</v>
      </c>
      <c r="S141" s="113"/>
      <c r="T141" s="159">
        <f>T142+T197+T246</f>
        <v>0</v>
      </c>
      <c r="AT141" s="40" t="s">
        <v>110</v>
      </c>
      <c r="AU141" s="40" t="s">
        <v>449</v>
      </c>
      <c r="BK141" s="158">
        <f>BK142+BK197+BK246</f>
        <v>0</v>
      </c>
    </row>
    <row r="142" spans="2:65" s="66" customFormat="1" ht="25.9" customHeight="1" x14ac:dyDescent="0.2">
      <c r="B142" s="151"/>
      <c r="D142" s="69" t="s">
        <v>110</v>
      </c>
      <c r="E142" s="72" t="s">
        <v>163</v>
      </c>
      <c r="F142" s="72" t="s">
        <v>162</v>
      </c>
      <c r="I142" s="198"/>
      <c r="J142" s="157">
        <f>BK142</f>
        <v>0</v>
      </c>
      <c r="L142" s="151"/>
      <c r="M142" s="150"/>
      <c r="P142" s="149">
        <f>P143+P146+P151+P156+P158+P161+P164+P168+P173+P179+P187+P191+P194</f>
        <v>0</v>
      </c>
      <c r="R142" s="149">
        <f>R143+R146+R151+R156+R158+R161+R164+R168+R173+R179+R187+R191+R194</f>
        <v>0</v>
      </c>
      <c r="T142" s="148">
        <f>T143+T146+T151+T156+T158+T161+T164+T168+T173+T179+T187+T191+T194</f>
        <v>0</v>
      </c>
      <c r="AR142" s="69" t="s">
        <v>266</v>
      </c>
      <c r="AT142" s="147" t="s">
        <v>110</v>
      </c>
      <c r="AU142" s="147" t="s">
        <v>288</v>
      </c>
      <c r="AY142" s="69" t="s">
        <v>265</v>
      </c>
      <c r="BK142" s="146">
        <f>BK143+BK146+BK151+BK156+BK158+BK161+BK164+BK168+BK173+BK179+BK187+BK191+BK194</f>
        <v>0</v>
      </c>
    </row>
    <row r="143" spans="2:65" s="66" customFormat="1" ht="22.9" customHeight="1" x14ac:dyDescent="0.2">
      <c r="B143" s="151"/>
      <c r="D143" s="69" t="s">
        <v>110</v>
      </c>
      <c r="E143" s="68" t="s">
        <v>750</v>
      </c>
      <c r="F143" s="68" t="s">
        <v>749</v>
      </c>
      <c r="I143" s="198"/>
      <c r="J143" s="152">
        <f>BK143</f>
        <v>0</v>
      </c>
      <c r="L143" s="151"/>
      <c r="M143" s="150"/>
      <c r="P143" s="149">
        <f>SUM(P144:P145)</f>
        <v>0</v>
      </c>
      <c r="R143" s="149">
        <f>SUM(R144:R145)</f>
        <v>0</v>
      </c>
      <c r="T143" s="148">
        <f>SUM(T144:T145)</f>
        <v>0</v>
      </c>
      <c r="AR143" s="69" t="s">
        <v>266</v>
      </c>
      <c r="AT143" s="147" t="s">
        <v>110</v>
      </c>
      <c r="AU143" s="147" t="s">
        <v>264</v>
      </c>
      <c r="AY143" s="69" t="s">
        <v>265</v>
      </c>
      <c r="BK143" s="146">
        <f>SUM(BK144:BK145)</f>
        <v>0</v>
      </c>
    </row>
    <row r="144" spans="2:65" s="2" customFormat="1" ht="36" customHeight="1" x14ac:dyDescent="0.25">
      <c r="B144" s="7"/>
      <c r="C144" s="197" t="s">
        <v>748</v>
      </c>
      <c r="D144" s="197" t="s">
        <v>78</v>
      </c>
      <c r="E144" s="196" t="s">
        <v>747</v>
      </c>
      <c r="F144" s="191" t="s">
        <v>746</v>
      </c>
      <c r="G144" s="195" t="s">
        <v>201</v>
      </c>
      <c r="H144" s="194">
        <v>290</v>
      </c>
      <c r="I144" s="193"/>
      <c r="J144" s="192">
        <f>ROUND(I144*H144,2)</f>
        <v>0</v>
      </c>
      <c r="K144" s="191" t="s">
        <v>282</v>
      </c>
      <c r="L144" s="7"/>
      <c r="M144" s="201" t="s">
        <v>35</v>
      </c>
      <c r="N144" s="171" t="s">
        <v>58</v>
      </c>
      <c r="P144" s="200">
        <f>O144*H144</f>
        <v>0</v>
      </c>
      <c r="Q144" s="200">
        <v>0</v>
      </c>
      <c r="R144" s="200">
        <f>Q144*H144</f>
        <v>0</v>
      </c>
      <c r="S144" s="200">
        <v>0</v>
      </c>
      <c r="T144" s="199">
        <f>S144*H144</f>
        <v>0</v>
      </c>
      <c r="AR144" s="185" t="s">
        <v>292</v>
      </c>
      <c r="AT144" s="185" t="s">
        <v>78</v>
      </c>
      <c r="AU144" s="185" t="s">
        <v>266</v>
      </c>
      <c r="AY144" s="40" t="s">
        <v>265</v>
      </c>
      <c r="BE144" s="134">
        <f>IF(N144="základní",J144,0)</f>
        <v>0</v>
      </c>
      <c r="BF144" s="134">
        <f>IF(N144="snížená",J144,0)</f>
        <v>0</v>
      </c>
      <c r="BG144" s="134">
        <f>IF(N144="zákl. přenesená",J144,0)</f>
        <v>0</v>
      </c>
      <c r="BH144" s="134">
        <f>IF(N144="sníž. přenesená",J144,0)</f>
        <v>0</v>
      </c>
      <c r="BI144" s="134">
        <f>IF(N144="nulová",J144,0)</f>
        <v>0</v>
      </c>
      <c r="BJ144" s="40" t="s">
        <v>264</v>
      </c>
      <c r="BK144" s="134">
        <f>ROUND(I144*H144,2)</f>
        <v>0</v>
      </c>
      <c r="BL144" s="40" t="s">
        <v>292</v>
      </c>
      <c r="BM144" s="185" t="s">
        <v>745</v>
      </c>
    </row>
    <row r="145" spans="2:65" s="2" customFormat="1" ht="16.5" customHeight="1" x14ac:dyDescent="0.25">
      <c r="B145" s="7"/>
      <c r="C145" s="210" t="s">
        <v>744</v>
      </c>
      <c r="D145" s="210" t="s">
        <v>160</v>
      </c>
      <c r="E145" s="209" t="s">
        <v>743</v>
      </c>
      <c r="F145" s="204" t="s">
        <v>742</v>
      </c>
      <c r="G145" s="208" t="s">
        <v>160</v>
      </c>
      <c r="H145" s="207">
        <v>290</v>
      </c>
      <c r="I145" s="206"/>
      <c r="J145" s="205">
        <f>ROUND(I145*H145,2)</f>
        <v>0</v>
      </c>
      <c r="K145" s="204" t="s">
        <v>35</v>
      </c>
      <c r="L145" s="155"/>
      <c r="M145" s="203" t="s">
        <v>35</v>
      </c>
      <c r="N145" s="202" t="s">
        <v>58</v>
      </c>
      <c r="P145" s="200">
        <f>O145*H145</f>
        <v>0</v>
      </c>
      <c r="Q145" s="200">
        <v>0</v>
      </c>
      <c r="R145" s="200">
        <f>Q145*H145</f>
        <v>0</v>
      </c>
      <c r="S145" s="200">
        <v>0</v>
      </c>
      <c r="T145" s="199">
        <f>S145*H145</f>
        <v>0</v>
      </c>
      <c r="AR145" s="185" t="s">
        <v>293</v>
      </c>
      <c r="AT145" s="185" t="s">
        <v>160</v>
      </c>
      <c r="AU145" s="185" t="s">
        <v>266</v>
      </c>
      <c r="AY145" s="40" t="s">
        <v>265</v>
      </c>
      <c r="BE145" s="134">
        <f>IF(N145="základní",J145,0)</f>
        <v>0</v>
      </c>
      <c r="BF145" s="134">
        <f>IF(N145="snížená",J145,0)</f>
        <v>0</v>
      </c>
      <c r="BG145" s="134">
        <f>IF(N145="zákl. přenesená",J145,0)</f>
        <v>0</v>
      </c>
      <c r="BH145" s="134">
        <f>IF(N145="sníž. přenesená",J145,0)</f>
        <v>0</v>
      </c>
      <c r="BI145" s="134">
        <f>IF(N145="nulová",J145,0)</f>
        <v>0</v>
      </c>
      <c r="BJ145" s="40" t="s">
        <v>264</v>
      </c>
      <c r="BK145" s="134">
        <f>ROUND(I145*H145,2)</f>
        <v>0</v>
      </c>
      <c r="BL145" s="40" t="s">
        <v>292</v>
      </c>
      <c r="BM145" s="185" t="s">
        <v>741</v>
      </c>
    </row>
    <row r="146" spans="2:65" s="66" customFormat="1" ht="22.9" customHeight="1" x14ac:dyDescent="0.2">
      <c r="B146" s="151"/>
      <c r="D146" s="69" t="s">
        <v>110</v>
      </c>
      <c r="E146" s="68" t="s">
        <v>990</v>
      </c>
      <c r="F146" s="68" t="s">
        <v>989</v>
      </c>
      <c r="I146" s="198"/>
      <c r="J146" s="152">
        <f>BK146</f>
        <v>0</v>
      </c>
      <c r="L146" s="151"/>
      <c r="M146" s="150"/>
      <c r="P146" s="149">
        <f>SUM(P147:P150)</f>
        <v>0</v>
      </c>
      <c r="R146" s="149">
        <f>SUM(R147:R150)</f>
        <v>0</v>
      </c>
      <c r="T146" s="148">
        <f>SUM(T147:T150)</f>
        <v>0</v>
      </c>
      <c r="AR146" s="69" t="s">
        <v>266</v>
      </c>
      <c r="AT146" s="147" t="s">
        <v>110</v>
      </c>
      <c r="AU146" s="147" t="s">
        <v>264</v>
      </c>
      <c r="AY146" s="69" t="s">
        <v>265</v>
      </c>
      <c r="BK146" s="146">
        <f>SUM(BK147:BK150)</f>
        <v>0</v>
      </c>
    </row>
    <row r="147" spans="2:65" s="2" customFormat="1" ht="36" customHeight="1" x14ac:dyDescent="0.25">
      <c r="B147" s="7"/>
      <c r="C147" s="197" t="s">
        <v>540</v>
      </c>
      <c r="D147" s="197" t="s">
        <v>78</v>
      </c>
      <c r="E147" s="196" t="s">
        <v>988</v>
      </c>
      <c r="F147" s="191" t="s">
        <v>987</v>
      </c>
      <c r="G147" s="195" t="s">
        <v>201</v>
      </c>
      <c r="H147" s="194">
        <v>110</v>
      </c>
      <c r="I147" s="193"/>
      <c r="J147" s="192">
        <f>ROUND(I147*H147,2)</f>
        <v>0</v>
      </c>
      <c r="K147" s="191" t="s">
        <v>282</v>
      </c>
      <c r="L147" s="7"/>
      <c r="M147" s="201" t="s">
        <v>35</v>
      </c>
      <c r="N147" s="171" t="s">
        <v>58</v>
      </c>
      <c r="P147" s="200">
        <f>O147*H147</f>
        <v>0</v>
      </c>
      <c r="Q147" s="200">
        <v>0</v>
      </c>
      <c r="R147" s="200">
        <f>Q147*H147</f>
        <v>0</v>
      </c>
      <c r="S147" s="200">
        <v>0</v>
      </c>
      <c r="T147" s="199">
        <f>S147*H147</f>
        <v>0</v>
      </c>
      <c r="AR147" s="185" t="s">
        <v>292</v>
      </c>
      <c r="AT147" s="185" t="s">
        <v>78</v>
      </c>
      <c r="AU147" s="185" t="s">
        <v>266</v>
      </c>
      <c r="AY147" s="40" t="s">
        <v>265</v>
      </c>
      <c r="BE147" s="134">
        <f>IF(N147="základní",J147,0)</f>
        <v>0</v>
      </c>
      <c r="BF147" s="134">
        <f>IF(N147="snížená",J147,0)</f>
        <v>0</v>
      </c>
      <c r="BG147" s="134">
        <f>IF(N147="zákl. přenesená",J147,0)</f>
        <v>0</v>
      </c>
      <c r="BH147" s="134">
        <f>IF(N147="sníž. přenesená",J147,0)</f>
        <v>0</v>
      </c>
      <c r="BI147" s="134">
        <f>IF(N147="nulová",J147,0)</f>
        <v>0</v>
      </c>
      <c r="BJ147" s="40" t="s">
        <v>264</v>
      </c>
      <c r="BK147" s="134">
        <f>ROUND(I147*H147,2)</f>
        <v>0</v>
      </c>
      <c r="BL147" s="40" t="s">
        <v>292</v>
      </c>
      <c r="BM147" s="185" t="s">
        <v>986</v>
      </c>
    </row>
    <row r="148" spans="2:65" s="2" customFormat="1" ht="48" customHeight="1" x14ac:dyDescent="0.25">
      <c r="B148" s="7"/>
      <c r="C148" s="197" t="s">
        <v>985</v>
      </c>
      <c r="D148" s="197" t="s">
        <v>78</v>
      </c>
      <c r="E148" s="196" t="s">
        <v>714</v>
      </c>
      <c r="F148" s="191" t="s">
        <v>713</v>
      </c>
      <c r="G148" s="195" t="s">
        <v>201</v>
      </c>
      <c r="H148" s="194">
        <v>110</v>
      </c>
      <c r="I148" s="193"/>
      <c r="J148" s="192">
        <f>ROUND(I148*H148,2)</f>
        <v>0</v>
      </c>
      <c r="K148" s="191" t="s">
        <v>282</v>
      </c>
      <c r="L148" s="7"/>
      <c r="M148" s="201" t="s">
        <v>35</v>
      </c>
      <c r="N148" s="171" t="s">
        <v>58</v>
      </c>
      <c r="P148" s="200">
        <f>O148*H148</f>
        <v>0</v>
      </c>
      <c r="Q148" s="200">
        <v>0</v>
      </c>
      <c r="R148" s="200">
        <f>Q148*H148</f>
        <v>0</v>
      </c>
      <c r="S148" s="200">
        <v>0</v>
      </c>
      <c r="T148" s="199">
        <f>S148*H148</f>
        <v>0</v>
      </c>
      <c r="AR148" s="185" t="s">
        <v>292</v>
      </c>
      <c r="AT148" s="185" t="s">
        <v>78</v>
      </c>
      <c r="AU148" s="185" t="s">
        <v>266</v>
      </c>
      <c r="AY148" s="40" t="s">
        <v>265</v>
      </c>
      <c r="BE148" s="134">
        <f>IF(N148="základní",J148,0)</f>
        <v>0</v>
      </c>
      <c r="BF148" s="134">
        <f>IF(N148="snížená",J148,0)</f>
        <v>0</v>
      </c>
      <c r="BG148" s="134">
        <f>IF(N148="zákl. přenesená",J148,0)</f>
        <v>0</v>
      </c>
      <c r="BH148" s="134">
        <f>IF(N148="sníž. přenesená",J148,0)</f>
        <v>0</v>
      </c>
      <c r="BI148" s="134">
        <f>IF(N148="nulová",J148,0)</f>
        <v>0</v>
      </c>
      <c r="BJ148" s="40" t="s">
        <v>264</v>
      </c>
      <c r="BK148" s="134">
        <f>ROUND(I148*H148,2)</f>
        <v>0</v>
      </c>
      <c r="BL148" s="40" t="s">
        <v>292</v>
      </c>
      <c r="BM148" s="185" t="s">
        <v>984</v>
      </c>
    </row>
    <row r="149" spans="2:65" s="2" customFormat="1" ht="29.25" x14ac:dyDescent="0.25">
      <c r="B149" s="7"/>
      <c r="D149" s="215" t="s">
        <v>301</v>
      </c>
      <c r="F149" s="214" t="s">
        <v>438</v>
      </c>
      <c r="I149" s="213"/>
      <c r="L149" s="7"/>
      <c r="M149" s="212"/>
      <c r="T149" s="211"/>
      <c r="AT149" s="40" t="s">
        <v>301</v>
      </c>
      <c r="AU149" s="40" t="s">
        <v>266</v>
      </c>
    </row>
    <row r="150" spans="2:65" s="2" customFormat="1" ht="16.5" customHeight="1" x14ac:dyDescent="0.25">
      <c r="B150" s="7"/>
      <c r="C150" s="210" t="s">
        <v>538</v>
      </c>
      <c r="D150" s="210" t="s">
        <v>160</v>
      </c>
      <c r="E150" s="209" t="s">
        <v>983</v>
      </c>
      <c r="F150" s="204" t="s">
        <v>982</v>
      </c>
      <c r="G150" s="208" t="s">
        <v>160</v>
      </c>
      <c r="H150" s="207">
        <v>110</v>
      </c>
      <c r="I150" s="206"/>
      <c r="J150" s="205">
        <f>ROUND(I150*H150,2)</f>
        <v>0</v>
      </c>
      <c r="K150" s="204" t="s">
        <v>35</v>
      </c>
      <c r="L150" s="155"/>
      <c r="M150" s="203" t="s">
        <v>35</v>
      </c>
      <c r="N150" s="202" t="s">
        <v>58</v>
      </c>
      <c r="P150" s="200">
        <f>O150*H150</f>
        <v>0</v>
      </c>
      <c r="Q150" s="200">
        <v>0</v>
      </c>
      <c r="R150" s="200">
        <f>Q150*H150</f>
        <v>0</v>
      </c>
      <c r="S150" s="200">
        <v>0</v>
      </c>
      <c r="T150" s="199">
        <f>S150*H150</f>
        <v>0</v>
      </c>
      <c r="AR150" s="185" t="s">
        <v>293</v>
      </c>
      <c r="AT150" s="185" t="s">
        <v>160</v>
      </c>
      <c r="AU150" s="185" t="s">
        <v>266</v>
      </c>
      <c r="AY150" s="40" t="s">
        <v>265</v>
      </c>
      <c r="BE150" s="134">
        <f>IF(N150="základní",J150,0)</f>
        <v>0</v>
      </c>
      <c r="BF150" s="134">
        <f>IF(N150="snížená",J150,0)</f>
        <v>0</v>
      </c>
      <c r="BG150" s="134">
        <f>IF(N150="zákl. přenesená",J150,0)</f>
        <v>0</v>
      </c>
      <c r="BH150" s="134">
        <f>IF(N150="sníž. přenesená",J150,0)</f>
        <v>0</v>
      </c>
      <c r="BI150" s="134">
        <f>IF(N150="nulová",J150,0)</f>
        <v>0</v>
      </c>
      <c r="BJ150" s="40" t="s">
        <v>264</v>
      </c>
      <c r="BK150" s="134">
        <f>ROUND(I150*H150,2)</f>
        <v>0</v>
      </c>
      <c r="BL150" s="40" t="s">
        <v>292</v>
      </c>
      <c r="BM150" s="185" t="s">
        <v>981</v>
      </c>
    </row>
    <row r="151" spans="2:65" s="66" customFormat="1" ht="22.9" customHeight="1" x14ac:dyDescent="0.2">
      <c r="B151" s="151"/>
      <c r="D151" s="69" t="s">
        <v>110</v>
      </c>
      <c r="E151" s="68" t="s">
        <v>980</v>
      </c>
      <c r="F151" s="68" t="s">
        <v>979</v>
      </c>
      <c r="I151" s="198"/>
      <c r="J151" s="152">
        <f>BK151</f>
        <v>0</v>
      </c>
      <c r="L151" s="151"/>
      <c r="M151" s="150"/>
      <c r="P151" s="149">
        <f>SUM(P152:P155)</f>
        <v>0</v>
      </c>
      <c r="R151" s="149">
        <f>SUM(R152:R155)</f>
        <v>0</v>
      </c>
      <c r="T151" s="148">
        <f>SUM(T152:T155)</f>
        <v>0</v>
      </c>
      <c r="AR151" s="69" t="s">
        <v>266</v>
      </c>
      <c r="AT151" s="147" t="s">
        <v>110</v>
      </c>
      <c r="AU151" s="147" t="s">
        <v>264</v>
      </c>
      <c r="AY151" s="69" t="s">
        <v>265</v>
      </c>
      <c r="BK151" s="146">
        <f>SUM(BK152:BK155)</f>
        <v>0</v>
      </c>
    </row>
    <row r="152" spans="2:65" s="2" customFormat="1" ht="36" customHeight="1" x14ac:dyDescent="0.25">
      <c r="B152" s="7"/>
      <c r="C152" s="197" t="s">
        <v>536</v>
      </c>
      <c r="D152" s="197" t="s">
        <v>78</v>
      </c>
      <c r="E152" s="196" t="s">
        <v>978</v>
      </c>
      <c r="F152" s="191" t="s">
        <v>977</v>
      </c>
      <c r="G152" s="195" t="s">
        <v>201</v>
      </c>
      <c r="H152" s="194">
        <v>525</v>
      </c>
      <c r="I152" s="193"/>
      <c r="J152" s="192">
        <f>ROUND(I152*H152,2)</f>
        <v>0</v>
      </c>
      <c r="K152" s="191" t="s">
        <v>282</v>
      </c>
      <c r="L152" s="7"/>
      <c r="M152" s="201" t="s">
        <v>35</v>
      </c>
      <c r="N152" s="171" t="s">
        <v>58</v>
      </c>
      <c r="P152" s="200">
        <f>O152*H152</f>
        <v>0</v>
      </c>
      <c r="Q152" s="200">
        <v>0</v>
      </c>
      <c r="R152" s="200">
        <f>Q152*H152</f>
        <v>0</v>
      </c>
      <c r="S152" s="200">
        <v>0</v>
      </c>
      <c r="T152" s="199">
        <f>S152*H152</f>
        <v>0</v>
      </c>
      <c r="AR152" s="185" t="s">
        <v>292</v>
      </c>
      <c r="AT152" s="185" t="s">
        <v>78</v>
      </c>
      <c r="AU152" s="185" t="s">
        <v>266</v>
      </c>
      <c r="AY152" s="40" t="s">
        <v>265</v>
      </c>
      <c r="BE152" s="134">
        <f>IF(N152="základní",J152,0)</f>
        <v>0</v>
      </c>
      <c r="BF152" s="134">
        <f>IF(N152="snížená",J152,0)</f>
        <v>0</v>
      </c>
      <c r="BG152" s="134">
        <f>IF(N152="zákl. přenesená",J152,0)</f>
        <v>0</v>
      </c>
      <c r="BH152" s="134">
        <f>IF(N152="sníž. přenesená",J152,0)</f>
        <v>0</v>
      </c>
      <c r="BI152" s="134">
        <f>IF(N152="nulová",J152,0)</f>
        <v>0</v>
      </c>
      <c r="BJ152" s="40" t="s">
        <v>264</v>
      </c>
      <c r="BK152" s="134">
        <f>ROUND(I152*H152,2)</f>
        <v>0</v>
      </c>
      <c r="BL152" s="40" t="s">
        <v>292</v>
      </c>
      <c r="BM152" s="185" t="s">
        <v>976</v>
      </c>
    </row>
    <row r="153" spans="2:65" s="2" customFormat="1" ht="48" customHeight="1" x14ac:dyDescent="0.25">
      <c r="B153" s="7"/>
      <c r="C153" s="197" t="s">
        <v>528</v>
      </c>
      <c r="D153" s="197" t="s">
        <v>78</v>
      </c>
      <c r="E153" s="196" t="s">
        <v>714</v>
      </c>
      <c r="F153" s="191" t="s">
        <v>713</v>
      </c>
      <c r="G153" s="195" t="s">
        <v>201</v>
      </c>
      <c r="H153" s="194">
        <v>525</v>
      </c>
      <c r="I153" s="193"/>
      <c r="J153" s="192">
        <f>ROUND(I153*H153,2)</f>
        <v>0</v>
      </c>
      <c r="K153" s="191" t="s">
        <v>282</v>
      </c>
      <c r="L153" s="7"/>
      <c r="M153" s="201" t="s">
        <v>35</v>
      </c>
      <c r="N153" s="171" t="s">
        <v>58</v>
      </c>
      <c r="P153" s="200">
        <f>O153*H153</f>
        <v>0</v>
      </c>
      <c r="Q153" s="200">
        <v>0</v>
      </c>
      <c r="R153" s="200">
        <f>Q153*H153</f>
        <v>0</v>
      </c>
      <c r="S153" s="200">
        <v>0</v>
      </c>
      <c r="T153" s="199">
        <f>S153*H153</f>
        <v>0</v>
      </c>
      <c r="AR153" s="185" t="s">
        <v>292</v>
      </c>
      <c r="AT153" s="185" t="s">
        <v>78</v>
      </c>
      <c r="AU153" s="185" t="s">
        <v>266</v>
      </c>
      <c r="AY153" s="40" t="s">
        <v>265</v>
      </c>
      <c r="BE153" s="134">
        <f>IF(N153="základní",J153,0)</f>
        <v>0</v>
      </c>
      <c r="BF153" s="134">
        <f>IF(N153="snížená",J153,0)</f>
        <v>0</v>
      </c>
      <c r="BG153" s="134">
        <f>IF(N153="zákl. přenesená",J153,0)</f>
        <v>0</v>
      </c>
      <c r="BH153" s="134">
        <f>IF(N153="sníž. přenesená",J153,0)</f>
        <v>0</v>
      </c>
      <c r="BI153" s="134">
        <f>IF(N153="nulová",J153,0)</f>
        <v>0</v>
      </c>
      <c r="BJ153" s="40" t="s">
        <v>264</v>
      </c>
      <c r="BK153" s="134">
        <f>ROUND(I153*H153,2)</f>
        <v>0</v>
      </c>
      <c r="BL153" s="40" t="s">
        <v>292</v>
      </c>
      <c r="BM153" s="185" t="s">
        <v>975</v>
      </c>
    </row>
    <row r="154" spans="2:65" s="2" customFormat="1" ht="29.25" x14ac:dyDescent="0.25">
      <c r="B154" s="7"/>
      <c r="D154" s="215" t="s">
        <v>301</v>
      </c>
      <c r="F154" s="214" t="s">
        <v>438</v>
      </c>
      <c r="I154" s="213"/>
      <c r="L154" s="7"/>
      <c r="M154" s="212"/>
      <c r="T154" s="211"/>
      <c r="AT154" s="40" t="s">
        <v>301</v>
      </c>
      <c r="AU154" s="40" t="s">
        <v>266</v>
      </c>
    </row>
    <row r="155" spans="2:65" s="2" customFormat="1" ht="16.5" customHeight="1" x14ac:dyDescent="0.25">
      <c r="B155" s="7"/>
      <c r="C155" s="210" t="s">
        <v>534</v>
      </c>
      <c r="D155" s="210" t="s">
        <v>160</v>
      </c>
      <c r="E155" s="209" t="s">
        <v>974</v>
      </c>
      <c r="F155" s="204" t="s">
        <v>973</v>
      </c>
      <c r="G155" s="208" t="s">
        <v>160</v>
      </c>
      <c r="H155" s="207">
        <v>525</v>
      </c>
      <c r="I155" s="206"/>
      <c r="J155" s="205">
        <f>ROUND(I155*H155,2)</f>
        <v>0</v>
      </c>
      <c r="K155" s="204" t="s">
        <v>35</v>
      </c>
      <c r="L155" s="155"/>
      <c r="M155" s="203" t="s">
        <v>35</v>
      </c>
      <c r="N155" s="202" t="s">
        <v>58</v>
      </c>
      <c r="P155" s="200">
        <f>O155*H155</f>
        <v>0</v>
      </c>
      <c r="Q155" s="200">
        <v>0</v>
      </c>
      <c r="R155" s="200">
        <f>Q155*H155</f>
        <v>0</v>
      </c>
      <c r="S155" s="200">
        <v>0</v>
      </c>
      <c r="T155" s="199">
        <f>S155*H155</f>
        <v>0</v>
      </c>
      <c r="AR155" s="185" t="s">
        <v>293</v>
      </c>
      <c r="AT155" s="185" t="s">
        <v>160</v>
      </c>
      <c r="AU155" s="185" t="s">
        <v>266</v>
      </c>
      <c r="AY155" s="40" t="s">
        <v>265</v>
      </c>
      <c r="BE155" s="134">
        <f>IF(N155="základní",J155,0)</f>
        <v>0</v>
      </c>
      <c r="BF155" s="134">
        <f>IF(N155="snížená",J155,0)</f>
        <v>0</v>
      </c>
      <c r="BG155" s="134">
        <f>IF(N155="zákl. přenesená",J155,0)</f>
        <v>0</v>
      </c>
      <c r="BH155" s="134">
        <f>IF(N155="sníž. přenesená",J155,0)</f>
        <v>0</v>
      </c>
      <c r="BI155" s="134">
        <f>IF(N155="nulová",J155,0)</f>
        <v>0</v>
      </c>
      <c r="BJ155" s="40" t="s">
        <v>264</v>
      </c>
      <c r="BK155" s="134">
        <f>ROUND(I155*H155,2)</f>
        <v>0</v>
      </c>
      <c r="BL155" s="40" t="s">
        <v>292</v>
      </c>
      <c r="BM155" s="185" t="s">
        <v>972</v>
      </c>
    </row>
    <row r="156" spans="2:65" s="66" customFormat="1" ht="22.9" customHeight="1" x14ac:dyDescent="0.2">
      <c r="B156" s="151"/>
      <c r="D156" s="69" t="s">
        <v>110</v>
      </c>
      <c r="E156" s="68" t="s">
        <v>697</v>
      </c>
      <c r="F156" s="68" t="s">
        <v>696</v>
      </c>
      <c r="I156" s="198"/>
      <c r="J156" s="152">
        <f>BK156</f>
        <v>0</v>
      </c>
      <c r="L156" s="151"/>
      <c r="M156" s="150"/>
      <c r="P156" s="149">
        <f>P157</f>
        <v>0</v>
      </c>
      <c r="R156" s="149">
        <f>R157</f>
        <v>0</v>
      </c>
      <c r="T156" s="148">
        <f>T157</f>
        <v>0</v>
      </c>
      <c r="AR156" s="69" t="s">
        <v>266</v>
      </c>
      <c r="AT156" s="147" t="s">
        <v>110</v>
      </c>
      <c r="AU156" s="147" t="s">
        <v>264</v>
      </c>
      <c r="AY156" s="69" t="s">
        <v>265</v>
      </c>
      <c r="BK156" s="146">
        <f>BK157</f>
        <v>0</v>
      </c>
    </row>
    <row r="157" spans="2:65" s="2" customFormat="1" ht="24" customHeight="1" x14ac:dyDescent="0.25">
      <c r="B157" s="7"/>
      <c r="C157" s="197" t="s">
        <v>695</v>
      </c>
      <c r="D157" s="197" t="s">
        <v>78</v>
      </c>
      <c r="E157" s="196" t="s">
        <v>694</v>
      </c>
      <c r="F157" s="191" t="s">
        <v>693</v>
      </c>
      <c r="G157" s="195" t="s">
        <v>348</v>
      </c>
      <c r="H157" s="194">
        <v>34</v>
      </c>
      <c r="I157" s="193"/>
      <c r="J157" s="192">
        <f>ROUND(I157*H157,2)</f>
        <v>0</v>
      </c>
      <c r="K157" s="191" t="s">
        <v>282</v>
      </c>
      <c r="L157" s="7"/>
      <c r="M157" s="201" t="s">
        <v>35</v>
      </c>
      <c r="N157" s="171" t="s">
        <v>58</v>
      </c>
      <c r="P157" s="200">
        <f>O157*H157</f>
        <v>0</v>
      </c>
      <c r="Q157" s="200">
        <v>0</v>
      </c>
      <c r="R157" s="200">
        <f>Q157*H157</f>
        <v>0</v>
      </c>
      <c r="S157" s="200">
        <v>0</v>
      </c>
      <c r="T157" s="199">
        <f>S157*H157</f>
        <v>0</v>
      </c>
      <c r="AR157" s="185" t="s">
        <v>292</v>
      </c>
      <c r="AT157" s="185" t="s">
        <v>78</v>
      </c>
      <c r="AU157" s="185" t="s">
        <v>266</v>
      </c>
      <c r="AY157" s="40" t="s">
        <v>265</v>
      </c>
      <c r="BE157" s="134">
        <f>IF(N157="základní",J157,0)</f>
        <v>0</v>
      </c>
      <c r="BF157" s="134">
        <f>IF(N157="snížená",J157,0)</f>
        <v>0</v>
      </c>
      <c r="BG157" s="134">
        <f>IF(N157="zákl. přenesená",J157,0)</f>
        <v>0</v>
      </c>
      <c r="BH157" s="134">
        <f>IF(N157="sníž. přenesená",J157,0)</f>
        <v>0</v>
      </c>
      <c r="BI157" s="134">
        <f>IF(N157="nulová",J157,0)</f>
        <v>0</v>
      </c>
      <c r="BJ157" s="40" t="s">
        <v>264</v>
      </c>
      <c r="BK157" s="134">
        <f>ROUND(I157*H157,2)</f>
        <v>0</v>
      </c>
      <c r="BL157" s="40" t="s">
        <v>292</v>
      </c>
      <c r="BM157" s="185" t="s">
        <v>692</v>
      </c>
    </row>
    <row r="158" spans="2:65" s="66" customFormat="1" ht="22.9" customHeight="1" x14ac:dyDescent="0.2">
      <c r="B158" s="151"/>
      <c r="D158" s="69" t="s">
        <v>110</v>
      </c>
      <c r="E158" s="68" t="s">
        <v>971</v>
      </c>
      <c r="F158" s="68" t="s">
        <v>970</v>
      </c>
      <c r="I158" s="198"/>
      <c r="J158" s="152">
        <f>BK158</f>
        <v>0</v>
      </c>
      <c r="L158" s="151"/>
      <c r="M158" s="150"/>
      <c r="P158" s="149">
        <f>SUM(P159:P160)</f>
        <v>0</v>
      </c>
      <c r="R158" s="149">
        <f>SUM(R159:R160)</f>
        <v>0</v>
      </c>
      <c r="T158" s="148">
        <f>SUM(T159:T160)</f>
        <v>0</v>
      </c>
      <c r="AR158" s="69" t="s">
        <v>266</v>
      </c>
      <c r="AT158" s="147" t="s">
        <v>110</v>
      </c>
      <c r="AU158" s="147" t="s">
        <v>264</v>
      </c>
      <c r="AY158" s="69" t="s">
        <v>265</v>
      </c>
      <c r="BK158" s="146">
        <f>SUM(BK159:BK160)</f>
        <v>0</v>
      </c>
    </row>
    <row r="159" spans="2:65" s="2" customFormat="1" ht="36" customHeight="1" x14ac:dyDescent="0.25">
      <c r="B159" s="7"/>
      <c r="C159" s="197" t="s">
        <v>969</v>
      </c>
      <c r="D159" s="197" t="s">
        <v>78</v>
      </c>
      <c r="E159" s="196" t="s">
        <v>968</v>
      </c>
      <c r="F159" s="191" t="s">
        <v>967</v>
      </c>
      <c r="G159" s="195" t="s">
        <v>348</v>
      </c>
      <c r="H159" s="194">
        <v>16</v>
      </c>
      <c r="I159" s="193"/>
      <c r="J159" s="192">
        <f>ROUND(I159*H159,2)</f>
        <v>0</v>
      </c>
      <c r="K159" s="191" t="s">
        <v>282</v>
      </c>
      <c r="L159" s="7"/>
      <c r="M159" s="201" t="s">
        <v>35</v>
      </c>
      <c r="N159" s="171" t="s">
        <v>58</v>
      </c>
      <c r="P159" s="200">
        <f>O159*H159</f>
        <v>0</v>
      </c>
      <c r="Q159" s="200">
        <v>0</v>
      </c>
      <c r="R159" s="200">
        <f>Q159*H159</f>
        <v>0</v>
      </c>
      <c r="S159" s="200">
        <v>0</v>
      </c>
      <c r="T159" s="199">
        <f>S159*H159</f>
        <v>0</v>
      </c>
      <c r="AR159" s="185" t="s">
        <v>292</v>
      </c>
      <c r="AT159" s="185" t="s">
        <v>78</v>
      </c>
      <c r="AU159" s="185" t="s">
        <v>266</v>
      </c>
      <c r="AY159" s="40" t="s">
        <v>265</v>
      </c>
      <c r="BE159" s="134">
        <f>IF(N159="základní",J159,0)</f>
        <v>0</v>
      </c>
      <c r="BF159" s="134">
        <f>IF(N159="snížená",J159,0)</f>
        <v>0</v>
      </c>
      <c r="BG159" s="134">
        <f>IF(N159="zákl. přenesená",J159,0)</f>
        <v>0</v>
      </c>
      <c r="BH159" s="134">
        <f>IF(N159="sníž. přenesená",J159,0)</f>
        <v>0</v>
      </c>
      <c r="BI159" s="134">
        <f>IF(N159="nulová",J159,0)</f>
        <v>0</v>
      </c>
      <c r="BJ159" s="40" t="s">
        <v>264</v>
      </c>
      <c r="BK159" s="134">
        <f>ROUND(I159*H159,2)</f>
        <v>0</v>
      </c>
      <c r="BL159" s="40" t="s">
        <v>292</v>
      </c>
      <c r="BM159" s="185" t="s">
        <v>966</v>
      </c>
    </row>
    <row r="160" spans="2:65" s="2" customFormat="1" ht="24" customHeight="1" x14ac:dyDescent="0.25">
      <c r="B160" s="7"/>
      <c r="C160" s="210" t="s">
        <v>532</v>
      </c>
      <c r="D160" s="210" t="s">
        <v>160</v>
      </c>
      <c r="E160" s="209" t="s">
        <v>959</v>
      </c>
      <c r="F160" s="204" t="s">
        <v>958</v>
      </c>
      <c r="G160" s="208" t="s">
        <v>339</v>
      </c>
      <c r="H160" s="207">
        <v>16</v>
      </c>
      <c r="I160" s="206"/>
      <c r="J160" s="205">
        <f>ROUND(I160*H160,2)</f>
        <v>0</v>
      </c>
      <c r="K160" s="204" t="s">
        <v>35</v>
      </c>
      <c r="L160" s="155"/>
      <c r="M160" s="203" t="s">
        <v>35</v>
      </c>
      <c r="N160" s="202" t="s">
        <v>58</v>
      </c>
      <c r="P160" s="200">
        <f>O160*H160</f>
        <v>0</v>
      </c>
      <c r="Q160" s="200">
        <v>0</v>
      </c>
      <c r="R160" s="200">
        <f>Q160*H160</f>
        <v>0</v>
      </c>
      <c r="S160" s="200">
        <v>0</v>
      </c>
      <c r="T160" s="199">
        <f>S160*H160</f>
        <v>0</v>
      </c>
      <c r="AR160" s="185" t="s">
        <v>293</v>
      </c>
      <c r="AT160" s="185" t="s">
        <v>160</v>
      </c>
      <c r="AU160" s="185" t="s">
        <v>266</v>
      </c>
      <c r="AY160" s="40" t="s">
        <v>265</v>
      </c>
      <c r="BE160" s="134">
        <f>IF(N160="základní",J160,0)</f>
        <v>0</v>
      </c>
      <c r="BF160" s="134">
        <f>IF(N160="snížená",J160,0)</f>
        <v>0</v>
      </c>
      <c r="BG160" s="134">
        <f>IF(N160="zákl. přenesená",J160,0)</f>
        <v>0</v>
      </c>
      <c r="BH160" s="134">
        <f>IF(N160="sníž. přenesená",J160,0)</f>
        <v>0</v>
      </c>
      <c r="BI160" s="134">
        <f>IF(N160="nulová",J160,0)</f>
        <v>0</v>
      </c>
      <c r="BJ160" s="40" t="s">
        <v>264</v>
      </c>
      <c r="BK160" s="134">
        <f>ROUND(I160*H160,2)</f>
        <v>0</v>
      </c>
      <c r="BL160" s="40" t="s">
        <v>292</v>
      </c>
      <c r="BM160" s="185" t="s">
        <v>965</v>
      </c>
    </row>
    <row r="161" spans="2:65" s="66" customFormat="1" ht="22.9" customHeight="1" x14ac:dyDescent="0.2">
      <c r="B161" s="151"/>
      <c r="D161" s="69" t="s">
        <v>110</v>
      </c>
      <c r="E161" s="68" t="s">
        <v>964</v>
      </c>
      <c r="F161" s="68" t="s">
        <v>963</v>
      </c>
      <c r="I161" s="198"/>
      <c r="J161" s="152">
        <f>BK161</f>
        <v>0</v>
      </c>
      <c r="L161" s="151"/>
      <c r="M161" s="150"/>
      <c r="P161" s="149">
        <f>SUM(P162:P163)</f>
        <v>0</v>
      </c>
      <c r="R161" s="149">
        <f>SUM(R162:R163)</f>
        <v>0</v>
      </c>
      <c r="T161" s="148">
        <f>SUM(T162:T163)</f>
        <v>0</v>
      </c>
      <c r="AR161" s="69" t="s">
        <v>266</v>
      </c>
      <c r="AT161" s="147" t="s">
        <v>110</v>
      </c>
      <c r="AU161" s="147" t="s">
        <v>264</v>
      </c>
      <c r="AY161" s="69" t="s">
        <v>265</v>
      </c>
      <c r="BK161" s="146">
        <f>SUM(BK162:BK163)</f>
        <v>0</v>
      </c>
    </row>
    <row r="162" spans="2:65" s="2" customFormat="1" ht="36" customHeight="1" x14ac:dyDescent="0.25">
      <c r="B162" s="7"/>
      <c r="C162" s="197" t="s">
        <v>738</v>
      </c>
      <c r="D162" s="197" t="s">
        <v>78</v>
      </c>
      <c r="E162" s="196" t="s">
        <v>962</v>
      </c>
      <c r="F162" s="191" t="s">
        <v>961</v>
      </c>
      <c r="G162" s="195" t="s">
        <v>348</v>
      </c>
      <c r="H162" s="194">
        <v>22</v>
      </c>
      <c r="I162" s="193"/>
      <c r="J162" s="192">
        <f>ROUND(I162*H162,2)</f>
        <v>0</v>
      </c>
      <c r="K162" s="191" t="s">
        <v>282</v>
      </c>
      <c r="L162" s="7"/>
      <c r="M162" s="201" t="s">
        <v>35</v>
      </c>
      <c r="N162" s="171" t="s">
        <v>58</v>
      </c>
      <c r="P162" s="200">
        <f>O162*H162</f>
        <v>0</v>
      </c>
      <c r="Q162" s="200">
        <v>0</v>
      </c>
      <c r="R162" s="200">
        <f>Q162*H162</f>
        <v>0</v>
      </c>
      <c r="S162" s="200">
        <v>0</v>
      </c>
      <c r="T162" s="199">
        <f>S162*H162</f>
        <v>0</v>
      </c>
      <c r="AR162" s="185" t="s">
        <v>292</v>
      </c>
      <c r="AT162" s="185" t="s">
        <v>78</v>
      </c>
      <c r="AU162" s="185" t="s">
        <v>266</v>
      </c>
      <c r="AY162" s="40" t="s">
        <v>265</v>
      </c>
      <c r="BE162" s="134">
        <f>IF(N162="základní",J162,0)</f>
        <v>0</v>
      </c>
      <c r="BF162" s="134">
        <f>IF(N162="snížená",J162,0)</f>
        <v>0</v>
      </c>
      <c r="BG162" s="134">
        <f>IF(N162="zákl. přenesená",J162,0)</f>
        <v>0</v>
      </c>
      <c r="BH162" s="134">
        <f>IF(N162="sníž. přenesená",J162,0)</f>
        <v>0</v>
      </c>
      <c r="BI162" s="134">
        <f>IF(N162="nulová",J162,0)</f>
        <v>0</v>
      </c>
      <c r="BJ162" s="40" t="s">
        <v>264</v>
      </c>
      <c r="BK162" s="134">
        <f>ROUND(I162*H162,2)</f>
        <v>0</v>
      </c>
      <c r="BL162" s="40" t="s">
        <v>292</v>
      </c>
      <c r="BM162" s="185" t="s">
        <v>960</v>
      </c>
    </row>
    <row r="163" spans="2:65" s="2" customFormat="1" ht="24" customHeight="1" x14ac:dyDescent="0.25">
      <c r="B163" s="7"/>
      <c r="C163" s="210" t="s">
        <v>734</v>
      </c>
      <c r="D163" s="210" t="s">
        <v>160</v>
      </c>
      <c r="E163" s="209" t="s">
        <v>959</v>
      </c>
      <c r="F163" s="204" t="s">
        <v>958</v>
      </c>
      <c r="G163" s="208" t="s">
        <v>339</v>
      </c>
      <c r="H163" s="207">
        <v>22</v>
      </c>
      <c r="I163" s="206"/>
      <c r="J163" s="205">
        <f>ROUND(I163*H163,2)</f>
        <v>0</v>
      </c>
      <c r="K163" s="204" t="s">
        <v>35</v>
      </c>
      <c r="L163" s="155"/>
      <c r="M163" s="203" t="s">
        <v>35</v>
      </c>
      <c r="N163" s="202" t="s">
        <v>58</v>
      </c>
      <c r="P163" s="200">
        <f>O163*H163</f>
        <v>0</v>
      </c>
      <c r="Q163" s="200">
        <v>0</v>
      </c>
      <c r="R163" s="200">
        <f>Q163*H163</f>
        <v>0</v>
      </c>
      <c r="S163" s="200">
        <v>0</v>
      </c>
      <c r="T163" s="199">
        <f>S163*H163</f>
        <v>0</v>
      </c>
      <c r="AR163" s="185" t="s">
        <v>293</v>
      </c>
      <c r="AT163" s="185" t="s">
        <v>160</v>
      </c>
      <c r="AU163" s="185" t="s">
        <v>266</v>
      </c>
      <c r="AY163" s="40" t="s">
        <v>265</v>
      </c>
      <c r="BE163" s="134">
        <f>IF(N163="základní",J163,0)</f>
        <v>0</v>
      </c>
      <c r="BF163" s="134">
        <f>IF(N163="snížená",J163,0)</f>
        <v>0</v>
      </c>
      <c r="BG163" s="134">
        <f>IF(N163="zákl. přenesená",J163,0)</f>
        <v>0</v>
      </c>
      <c r="BH163" s="134">
        <f>IF(N163="sníž. přenesená",J163,0)</f>
        <v>0</v>
      </c>
      <c r="BI163" s="134">
        <f>IF(N163="nulová",J163,0)</f>
        <v>0</v>
      </c>
      <c r="BJ163" s="40" t="s">
        <v>264</v>
      </c>
      <c r="BK163" s="134">
        <f>ROUND(I163*H163,2)</f>
        <v>0</v>
      </c>
      <c r="BL163" s="40" t="s">
        <v>292</v>
      </c>
      <c r="BM163" s="185" t="s">
        <v>957</v>
      </c>
    </row>
    <row r="164" spans="2:65" s="66" customFormat="1" ht="22.9" customHeight="1" x14ac:dyDescent="0.2">
      <c r="B164" s="151"/>
      <c r="D164" s="69" t="s">
        <v>110</v>
      </c>
      <c r="E164" s="68" t="s">
        <v>671</v>
      </c>
      <c r="F164" s="68" t="s">
        <v>670</v>
      </c>
      <c r="I164" s="198"/>
      <c r="J164" s="152">
        <f>BK164</f>
        <v>0</v>
      </c>
      <c r="L164" s="151"/>
      <c r="M164" s="150"/>
      <c r="P164" s="149">
        <f>SUM(P165:P167)</f>
        <v>0</v>
      </c>
      <c r="R164" s="149">
        <f>SUM(R165:R167)</f>
        <v>0</v>
      </c>
      <c r="T164" s="148">
        <f>SUM(T165:T167)</f>
        <v>0</v>
      </c>
      <c r="AR164" s="69" t="s">
        <v>266</v>
      </c>
      <c r="AT164" s="147" t="s">
        <v>110</v>
      </c>
      <c r="AU164" s="147" t="s">
        <v>264</v>
      </c>
      <c r="AY164" s="69" t="s">
        <v>265</v>
      </c>
      <c r="BK164" s="146">
        <f>SUM(BK165:BK167)</f>
        <v>0</v>
      </c>
    </row>
    <row r="165" spans="2:65" s="2" customFormat="1" ht="60" customHeight="1" x14ac:dyDescent="0.25">
      <c r="B165" s="7"/>
      <c r="C165" s="197" t="s">
        <v>669</v>
      </c>
      <c r="D165" s="197" t="s">
        <v>78</v>
      </c>
      <c r="E165" s="196" t="s">
        <v>668</v>
      </c>
      <c r="F165" s="191" t="s">
        <v>667</v>
      </c>
      <c r="G165" s="195" t="s">
        <v>348</v>
      </c>
      <c r="H165" s="194">
        <v>7</v>
      </c>
      <c r="I165" s="193"/>
      <c r="J165" s="192">
        <f>ROUND(I165*H165,2)</f>
        <v>0</v>
      </c>
      <c r="K165" s="191" t="s">
        <v>282</v>
      </c>
      <c r="L165" s="7"/>
      <c r="M165" s="201" t="s">
        <v>35</v>
      </c>
      <c r="N165" s="171" t="s">
        <v>58</v>
      </c>
      <c r="P165" s="200">
        <f>O165*H165</f>
        <v>0</v>
      </c>
      <c r="Q165" s="200">
        <v>0</v>
      </c>
      <c r="R165" s="200">
        <f>Q165*H165</f>
        <v>0</v>
      </c>
      <c r="S165" s="200">
        <v>0</v>
      </c>
      <c r="T165" s="199">
        <f>S165*H165</f>
        <v>0</v>
      </c>
      <c r="AR165" s="185" t="s">
        <v>292</v>
      </c>
      <c r="AT165" s="185" t="s">
        <v>78</v>
      </c>
      <c r="AU165" s="185" t="s">
        <v>266</v>
      </c>
      <c r="AY165" s="40" t="s">
        <v>265</v>
      </c>
      <c r="BE165" s="134">
        <f>IF(N165="základní",J165,0)</f>
        <v>0</v>
      </c>
      <c r="BF165" s="134">
        <f>IF(N165="snížená",J165,0)</f>
        <v>0</v>
      </c>
      <c r="BG165" s="134">
        <f>IF(N165="zákl. přenesená",J165,0)</f>
        <v>0</v>
      </c>
      <c r="BH165" s="134">
        <f>IF(N165="sníž. přenesená",J165,0)</f>
        <v>0</v>
      </c>
      <c r="BI165" s="134">
        <f>IF(N165="nulová",J165,0)</f>
        <v>0</v>
      </c>
      <c r="BJ165" s="40" t="s">
        <v>264</v>
      </c>
      <c r="BK165" s="134">
        <f>ROUND(I165*H165,2)</f>
        <v>0</v>
      </c>
      <c r="BL165" s="40" t="s">
        <v>292</v>
      </c>
      <c r="BM165" s="185" t="s">
        <v>666</v>
      </c>
    </row>
    <row r="166" spans="2:65" s="2" customFormat="1" ht="36" customHeight="1" x14ac:dyDescent="0.25">
      <c r="B166" s="7"/>
      <c r="C166" s="210" t="s">
        <v>665</v>
      </c>
      <c r="D166" s="210" t="s">
        <v>160</v>
      </c>
      <c r="E166" s="209" t="s">
        <v>664</v>
      </c>
      <c r="F166" s="204" t="s">
        <v>663</v>
      </c>
      <c r="G166" s="208" t="s">
        <v>339</v>
      </c>
      <c r="H166" s="207">
        <v>7</v>
      </c>
      <c r="I166" s="206"/>
      <c r="J166" s="205">
        <f>ROUND(I166*H166,2)</f>
        <v>0</v>
      </c>
      <c r="K166" s="204" t="s">
        <v>35</v>
      </c>
      <c r="L166" s="155"/>
      <c r="M166" s="203" t="s">
        <v>35</v>
      </c>
      <c r="N166" s="202" t="s">
        <v>58</v>
      </c>
      <c r="P166" s="200">
        <f>O166*H166</f>
        <v>0</v>
      </c>
      <c r="Q166" s="200">
        <v>0</v>
      </c>
      <c r="R166" s="200">
        <f>Q166*H166</f>
        <v>0</v>
      </c>
      <c r="S166" s="200">
        <v>0</v>
      </c>
      <c r="T166" s="199">
        <f>S166*H166</f>
        <v>0</v>
      </c>
      <c r="AR166" s="185" t="s">
        <v>293</v>
      </c>
      <c r="AT166" s="185" t="s">
        <v>160</v>
      </c>
      <c r="AU166" s="185" t="s">
        <v>266</v>
      </c>
      <c r="AY166" s="40" t="s">
        <v>265</v>
      </c>
      <c r="BE166" s="134">
        <f>IF(N166="základní",J166,0)</f>
        <v>0</v>
      </c>
      <c r="BF166" s="134">
        <f>IF(N166="snížená",J166,0)</f>
        <v>0</v>
      </c>
      <c r="BG166" s="134">
        <f>IF(N166="zákl. přenesená",J166,0)</f>
        <v>0</v>
      </c>
      <c r="BH166" s="134">
        <f>IF(N166="sníž. přenesená",J166,0)</f>
        <v>0</v>
      </c>
      <c r="BI166" s="134">
        <f>IF(N166="nulová",J166,0)</f>
        <v>0</v>
      </c>
      <c r="BJ166" s="40" t="s">
        <v>264</v>
      </c>
      <c r="BK166" s="134">
        <f>ROUND(I166*H166,2)</f>
        <v>0</v>
      </c>
      <c r="BL166" s="40" t="s">
        <v>292</v>
      </c>
      <c r="BM166" s="185" t="s">
        <v>662</v>
      </c>
    </row>
    <row r="167" spans="2:65" s="2" customFormat="1" ht="24" customHeight="1" x14ac:dyDescent="0.25">
      <c r="B167" s="7"/>
      <c r="C167" s="210" t="s">
        <v>263</v>
      </c>
      <c r="D167" s="210" t="s">
        <v>160</v>
      </c>
      <c r="E167" s="209" t="s">
        <v>661</v>
      </c>
      <c r="F167" s="204" t="s">
        <v>660</v>
      </c>
      <c r="G167" s="208" t="s">
        <v>339</v>
      </c>
      <c r="H167" s="207">
        <v>28</v>
      </c>
      <c r="I167" s="206"/>
      <c r="J167" s="205">
        <f>ROUND(I167*H167,2)</f>
        <v>0</v>
      </c>
      <c r="K167" s="204" t="s">
        <v>35</v>
      </c>
      <c r="L167" s="155"/>
      <c r="M167" s="203" t="s">
        <v>35</v>
      </c>
      <c r="N167" s="202" t="s">
        <v>58</v>
      </c>
      <c r="P167" s="200">
        <f>O167*H167</f>
        <v>0</v>
      </c>
      <c r="Q167" s="200">
        <v>0</v>
      </c>
      <c r="R167" s="200">
        <f>Q167*H167</f>
        <v>0</v>
      </c>
      <c r="S167" s="200">
        <v>0</v>
      </c>
      <c r="T167" s="199">
        <f>S167*H167</f>
        <v>0</v>
      </c>
      <c r="AR167" s="185" t="s">
        <v>293</v>
      </c>
      <c r="AT167" s="185" t="s">
        <v>160</v>
      </c>
      <c r="AU167" s="185" t="s">
        <v>266</v>
      </c>
      <c r="AY167" s="40" t="s">
        <v>265</v>
      </c>
      <c r="BE167" s="134">
        <f>IF(N167="základní",J167,0)</f>
        <v>0</v>
      </c>
      <c r="BF167" s="134">
        <f>IF(N167="snížená",J167,0)</f>
        <v>0</v>
      </c>
      <c r="BG167" s="134">
        <f>IF(N167="zákl. přenesená",J167,0)</f>
        <v>0</v>
      </c>
      <c r="BH167" s="134">
        <f>IF(N167="sníž. přenesená",J167,0)</f>
        <v>0</v>
      </c>
      <c r="BI167" s="134">
        <f>IF(N167="nulová",J167,0)</f>
        <v>0</v>
      </c>
      <c r="BJ167" s="40" t="s">
        <v>264</v>
      </c>
      <c r="BK167" s="134">
        <f>ROUND(I167*H167,2)</f>
        <v>0</v>
      </c>
      <c r="BL167" s="40" t="s">
        <v>292</v>
      </c>
      <c r="BM167" s="185" t="s">
        <v>659</v>
      </c>
    </row>
    <row r="168" spans="2:65" s="66" customFormat="1" ht="22.9" customHeight="1" x14ac:dyDescent="0.2">
      <c r="B168" s="151"/>
      <c r="D168" s="69" t="s">
        <v>110</v>
      </c>
      <c r="E168" s="68" t="s">
        <v>632</v>
      </c>
      <c r="F168" s="68" t="s">
        <v>631</v>
      </c>
      <c r="I168" s="198"/>
      <c r="J168" s="152">
        <f>BK168</f>
        <v>0</v>
      </c>
      <c r="L168" s="151"/>
      <c r="M168" s="150"/>
      <c r="P168" s="149">
        <f>SUM(P169:P172)</f>
        <v>0</v>
      </c>
      <c r="R168" s="149">
        <f>SUM(R169:R172)</f>
        <v>0</v>
      </c>
      <c r="T168" s="148">
        <f>SUM(T169:T172)</f>
        <v>0</v>
      </c>
      <c r="AR168" s="69" t="s">
        <v>266</v>
      </c>
      <c r="AT168" s="147" t="s">
        <v>110</v>
      </c>
      <c r="AU168" s="147" t="s">
        <v>264</v>
      </c>
      <c r="AY168" s="69" t="s">
        <v>265</v>
      </c>
      <c r="BK168" s="146">
        <f>SUM(BK169:BK172)</f>
        <v>0</v>
      </c>
    </row>
    <row r="169" spans="2:65" s="2" customFormat="1" ht="36" customHeight="1" x14ac:dyDescent="0.25">
      <c r="B169" s="7"/>
      <c r="C169" s="197" t="s">
        <v>630</v>
      </c>
      <c r="D169" s="197" t="s">
        <v>78</v>
      </c>
      <c r="E169" s="196" t="s">
        <v>629</v>
      </c>
      <c r="F169" s="191" t="s">
        <v>628</v>
      </c>
      <c r="G169" s="195" t="s">
        <v>201</v>
      </c>
      <c r="H169" s="194">
        <v>280</v>
      </c>
      <c r="I169" s="193"/>
      <c r="J169" s="192">
        <f>ROUND(I169*H169,2)</f>
        <v>0</v>
      </c>
      <c r="K169" s="191" t="s">
        <v>282</v>
      </c>
      <c r="L169" s="7"/>
      <c r="M169" s="201" t="s">
        <v>35</v>
      </c>
      <c r="N169" s="171" t="s">
        <v>58</v>
      </c>
      <c r="P169" s="200">
        <f>O169*H169</f>
        <v>0</v>
      </c>
      <c r="Q169" s="200">
        <v>0</v>
      </c>
      <c r="R169" s="200">
        <f>Q169*H169</f>
        <v>0</v>
      </c>
      <c r="S169" s="200">
        <v>0</v>
      </c>
      <c r="T169" s="199">
        <f>S169*H169</f>
        <v>0</v>
      </c>
      <c r="AR169" s="185" t="s">
        <v>292</v>
      </c>
      <c r="AT169" s="185" t="s">
        <v>78</v>
      </c>
      <c r="AU169" s="185" t="s">
        <v>266</v>
      </c>
      <c r="AY169" s="40" t="s">
        <v>265</v>
      </c>
      <c r="BE169" s="134">
        <f>IF(N169="základní",J169,0)</f>
        <v>0</v>
      </c>
      <c r="BF169" s="134">
        <f>IF(N169="snížená",J169,0)</f>
        <v>0</v>
      </c>
      <c r="BG169" s="134">
        <f>IF(N169="zákl. přenesená",J169,0)</f>
        <v>0</v>
      </c>
      <c r="BH169" s="134">
        <f>IF(N169="sníž. přenesená",J169,0)</f>
        <v>0</v>
      </c>
      <c r="BI169" s="134">
        <f>IF(N169="nulová",J169,0)</f>
        <v>0</v>
      </c>
      <c r="BJ169" s="40" t="s">
        <v>264</v>
      </c>
      <c r="BK169" s="134">
        <f>ROUND(I169*H169,2)</f>
        <v>0</v>
      </c>
      <c r="BL169" s="40" t="s">
        <v>292</v>
      </c>
      <c r="BM169" s="185" t="s">
        <v>627</v>
      </c>
    </row>
    <row r="170" spans="2:65" s="2" customFormat="1" ht="36" customHeight="1" x14ac:dyDescent="0.25">
      <c r="B170" s="7"/>
      <c r="C170" s="210" t="s">
        <v>626</v>
      </c>
      <c r="D170" s="210" t="s">
        <v>160</v>
      </c>
      <c r="E170" s="209" t="s">
        <v>625</v>
      </c>
      <c r="F170" s="204" t="s">
        <v>624</v>
      </c>
      <c r="G170" s="208" t="s">
        <v>160</v>
      </c>
      <c r="H170" s="207">
        <v>280</v>
      </c>
      <c r="I170" s="206"/>
      <c r="J170" s="205">
        <f>ROUND(I170*H170,2)</f>
        <v>0</v>
      </c>
      <c r="K170" s="204" t="s">
        <v>35</v>
      </c>
      <c r="L170" s="155"/>
      <c r="M170" s="203" t="s">
        <v>35</v>
      </c>
      <c r="N170" s="202" t="s">
        <v>58</v>
      </c>
      <c r="P170" s="200">
        <f>O170*H170</f>
        <v>0</v>
      </c>
      <c r="Q170" s="200">
        <v>0</v>
      </c>
      <c r="R170" s="200">
        <f>Q170*H170</f>
        <v>0</v>
      </c>
      <c r="S170" s="200">
        <v>0</v>
      </c>
      <c r="T170" s="199">
        <f>S170*H170</f>
        <v>0</v>
      </c>
      <c r="AR170" s="185" t="s">
        <v>293</v>
      </c>
      <c r="AT170" s="185" t="s">
        <v>160</v>
      </c>
      <c r="AU170" s="185" t="s">
        <v>266</v>
      </c>
      <c r="AY170" s="40" t="s">
        <v>265</v>
      </c>
      <c r="BE170" s="134">
        <f>IF(N170="základní",J170,0)</f>
        <v>0</v>
      </c>
      <c r="BF170" s="134">
        <f>IF(N170="snížená",J170,0)</f>
        <v>0</v>
      </c>
      <c r="BG170" s="134">
        <f>IF(N170="zákl. přenesená",J170,0)</f>
        <v>0</v>
      </c>
      <c r="BH170" s="134">
        <f>IF(N170="sníž. přenesená",J170,0)</f>
        <v>0</v>
      </c>
      <c r="BI170" s="134">
        <f>IF(N170="nulová",J170,0)</f>
        <v>0</v>
      </c>
      <c r="BJ170" s="40" t="s">
        <v>264</v>
      </c>
      <c r="BK170" s="134">
        <f>ROUND(I170*H170,2)</f>
        <v>0</v>
      </c>
      <c r="BL170" s="40" t="s">
        <v>292</v>
      </c>
      <c r="BM170" s="185" t="s">
        <v>623</v>
      </c>
    </row>
    <row r="171" spans="2:65" s="2" customFormat="1" ht="24" customHeight="1" x14ac:dyDescent="0.25">
      <c r="B171" s="7"/>
      <c r="C171" s="210" t="s">
        <v>622</v>
      </c>
      <c r="D171" s="210" t="s">
        <v>160</v>
      </c>
      <c r="E171" s="209" t="s">
        <v>621</v>
      </c>
      <c r="F171" s="204" t="s">
        <v>620</v>
      </c>
      <c r="G171" s="208" t="s">
        <v>339</v>
      </c>
      <c r="H171" s="207">
        <v>280</v>
      </c>
      <c r="I171" s="206"/>
      <c r="J171" s="205">
        <f>ROUND(I171*H171,2)</f>
        <v>0</v>
      </c>
      <c r="K171" s="204" t="s">
        <v>35</v>
      </c>
      <c r="L171" s="155"/>
      <c r="M171" s="203" t="s">
        <v>35</v>
      </c>
      <c r="N171" s="202" t="s">
        <v>58</v>
      </c>
      <c r="P171" s="200">
        <f>O171*H171</f>
        <v>0</v>
      </c>
      <c r="Q171" s="200">
        <v>0</v>
      </c>
      <c r="R171" s="200">
        <f>Q171*H171</f>
        <v>0</v>
      </c>
      <c r="S171" s="200">
        <v>0</v>
      </c>
      <c r="T171" s="199">
        <f>S171*H171</f>
        <v>0</v>
      </c>
      <c r="AR171" s="185" t="s">
        <v>293</v>
      </c>
      <c r="AT171" s="185" t="s">
        <v>160</v>
      </c>
      <c r="AU171" s="185" t="s">
        <v>266</v>
      </c>
      <c r="AY171" s="40" t="s">
        <v>265</v>
      </c>
      <c r="BE171" s="134">
        <f>IF(N171="základní",J171,0)</f>
        <v>0</v>
      </c>
      <c r="BF171" s="134">
        <f>IF(N171="snížená",J171,0)</f>
        <v>0</v>
      </c>
      <c r="BG171" s="134">
        <f>IF(N171="zákl. přenesená",J171,0)</f>
        <v>0</v>
      </c>
      <c r="BH171" s="134">
        <f>IF(N171="sníž. přenesená",J171,0)</f>
        <v>0</v>
      </c>
      <c r="BI171" s="134">
        <f>IF(N171="nulová",J171,0)</f>
        <v>0</v>
      </c>
      <c r="BJ171" s="40" t="s">
        <v>264</v>
      </c>
      <c r="BK171" s="134">
        <f>ROUND(I171*H171,2)</f>
        <v>0</v>
      </c>
      <c r="BL171" s="40" t="s">
        <v>292</v>
      </c>
      <c r="BM171" s="185" t="s">
        <v>619</v>
      </c>
    </row>
    <row r="172" spans="2:65" s="2" customFormat="1" ht="36" customHeight="1" x14ac:dyDescent="0.25">
      <c r="B172" s="7"/>
      <c r="C172" s="210" t="s">
        <v>618</v>
      </c>
      <c r="D172" s="210" t="s">
        <v>160</v>
      </c>
      <c r="E172" s="209" t="s">
        <v>617</v>
      </c>
      <c r="F172" s="204" t="s">
        <v>616</v>
      </c>
      <c r="G172" s="208" t="s">
        <v>339</v>
      </c>
      <c r="H172" s="207">
        <v>280</v>
      </c>
      <c r="I172" s="206"/>
      <c r="J172" s="205">
        <f>ROUND(I172*H172,2)</f>
        <v>0</v>
      </c>
      <c r="K172" s="204" t="s">
        <v>35</v>
      </c>
      <c r="L172" s="155"/>
      <c r="M172" s="203" t="s">
        <v>35</v>
      </c>
      <c r="N172" s="202" t="s">
        <v>58</v>
      </c>
      <c r="P172" s="200">
        <f>O172*H172</f>
        <v>0</v>
      </c>
      <c r="Q172" s="200">
        <v>0</v>
      </c>
      <c r="R172" s="200">
        <f>Q172*H172</f>
        <v>0</v>
      </c>
      <c r="S172" s="200">
        <v>0</v>
      </c>
      <c r="T172" s="199">
        <f>S172*H172</f>
        <v>0</v>
      </c>
      <c r="AR172" s="185" t="s">
        <v>293</v>
      </c>
      <c r="AT172" s="185" t="s">
        <v>160</v>
      </c>
      <c r="AU172" s="185" t="s">
        <v>266</v>
      </c>
      <c r="AY172" s="40" t="s">
        <v>265</v>
      </c>
      <c r="BE172" s="134">
        <f>IF(N172="základní",J172,0)</f>
        <v>0</v>
      </c>
      <c r="BF172" s="134">
        <f>IF(N172="snížená",J172,0)</f>
        <v>0</v>
      </c>
      <c r="BG172" s="134">
        <f>IF(N172="zákl. přenesená",J172,0)</f>
        <v>0</v>
      </c>
      <c r="BH172" s="134">
        <f>IF(N172="sníž. přenesená",J172,0)</f>
        <v>0</v>
      </c>
      <c r="BI172" s="134">
        <f>IF(N172="nulová",J172,0)</f>
        <v>0</v>
      </c>
      <c r="BJ172" s="40" t="s">
        <v>264</v>
      </c>
      <c r="BK172" s="134">
        <f>ROUND(I172*H172,2)</f>
        <v>0</v>
      </c>
      <c r="BL172" s="40" t="s">
        <v>292</v>
      </c>
      <c r="BM172" s="185" t="s">
        <v>615</v>
      </c>
    </row>
    <row r="173" spans="2:65" s="66" customFormat="1" ht="22.9" customHeight="1" x14ac:dyDescent="0.2">
      <c r="B173" s="151"/>
      <c r="D173" s="69" t="s">
        <v>110</v>
      </c>
      <c r="E173" s="68" t="s">
        <v>614</v>
      </c>
      <c r="F173" s="68" t="s">
        <v>613</v>
      </c>
      <c r="I173" s="198"/>
      <c r="J173" s="152">
        <f>BK173</f>
        <v>0</v>
      </c>
      <c r="L173" s="151"/>
      <c r="M173" s="150"/>
      <c r="P173" s="149">
        <f>SUM(P174:P178)</f>
        <v>0</v>
      </c>
      <c r="R173" s="149">
        <f>SUM(R174:R178)</f>
        <v>0</v>
      </c>
      <c r="T173" s="148">
        <f>SUM(T174:T178)</f>
        <v>0</v>
      </c>
      <c r="AR173" s="69" t="s">
        <v>266</v>
      </c>
      <c r="AT173" s="147" t="s">
        <v>110</v>
      </c>
      <c r="AU173" s="147" t="s">
        <v>264</v>
      </c>
      <c r="AY173" s="69" t="s">
        <v>265</v>
      </c>
      <c r="BK173" s="146">
        <f>SUM(BK174:BK178)</f>
        <v>0</v>
      </c>
    </row>
    <row r="174" spans="2:65" s="2" customFormat="1" ht="36" customHeight="1" x14ac:dyDescent="0.25">
      <c r="B174" s="7"/>
      <c r="C174" s="197" t="s">
        <v>612</v>
      </c>
      <c r="D174" s="197" t="s">
        <v>78</v>
      </c>
      <c r="E174" s="196" t="s">
        <v>611</v>
      </c>
      <c r="F174" s="191" t="s">
        <v>610</v>
      </c>
      <c r="G174" s="195" t="s">
        <v>201</v>
      </c>
      <c r="H174" s="194">
        <v>40</v>
      </c>
      <c r="I174" s="193"/>
      <c r="J174" s="192">
        <f>ROUND(I174*H174,2)</f>
        <v>0</v>
      </c>
      <c r="K174" s="191" t="s">
        <v>282</v>
      </c>
      <c r="L174" s="7"/>
      <c r="M174" s="201" t="s">
        <v>35</v>
      </c>
      <c r="N174" s="171" t="s">
        <v>58</v>
      </c>
      <c r="P174" s="200">
        <f>O174*H174</f>
        <v>0</v>
      </c>
      <c r="Q174" s="200">
        <v>0</v>
      </c>
      <c r="R174" s="200">
        <f>Q174*H174</f>
        <v>0</v>
      </c>
      <c r="S174" s="200">
        <v>0</v>
      </c>
      <c r="T174" s="199">
        <f>S174*H174</f>
        <v>0</v>
      </c>
      <c r="AR174" s="185" t="s">
        <v>292</v>
      </c>
      <c r="AT174" s="185" t="s">
        <v>78</v>
      </c>
      <c r="AU174" s="185" t="s">
        <v>266</v>
      </c>
      <c r="AY174" s="40" t="s">
        <v>265</v>
      </c>
      <c r="BE174" s="134">
        <f>IF(N174="základní",J174,0)</f>
        <v>0</v>
      </c>
      <c r="BF174" s="134">
        <f>IF(N174="snížená",J174,0)</f>
        <v>0</v>
      </c>
      <c r="BG174" s="134">
        <f>IF(N174="zákl. přenesená",J174,0)</f>
        <v>0</v>
      </c>
      <c r="BH174" s="134">
        <f>IF(N174="sníž. přenesená",J174,0)</f>
        <v>0</v>
      </c>
      <c r="BI174" s="134">
        <f>IF(N174="nulová",J174,0)</f>
        <v>0</v>
      </c>
      <c r="BJ174" s="40" t="s">
        <v>264</v>
      </c>
      <c r="BK174" s="134">
        <f>ROUND(I174*H174,2)</f>
        <v>0</v>
      </c>
      <c r="BL174" s="40" t="s">
        <v>292</v>
      </c>
      <c r="BM174" s="185" t="s">
        <v>609</v>
      </c>
    </row>
    <row r="175" spans="2:65" s="2" customFormat="1" ht="36" customHeight="1" x14ac:dyDescent="0.25">
      <c r="B175" s="7"/>
      <c r="C175" s="210" t="s">
        <v>608</v>
      </c>
      <c r="D175" s="210" t="s">
        <v>160</v>
      </c>
      <c r="E175" s="209" t="s">
        <v>607</v>
      </c>
      <c r="F175" s="204" t="s">
        <v>606</v>
      </c>
      <c r="G175" s="208" t="s">
        <v>160</v>
      </c>
      <c r="H175" s="207">
        <v>40</v>
      </c>
      <c r="I175" s="206"/>
      <c r="J175" s="205">
        <f>ROUND(I175*H175,2)</f>
        <v>0</v>
      </c>
      <c r="K175" s="204" t="s">
        <v>35</v>
      </c>
      <c r="L175" s="155"/>
      <c r="M175" s="203" t="s">
        <v>35</v>
      </c>
      <c r="N175" s="202" t="s">
        <v>58</v>
      </c>
      <c r="P175" s="200">
        <f>O175*H175</f>
        <v>0</v>
      </c>
      <c r="Q175" s="200">
        <v>0</v>
      </c>
      <c r="R175" s="200">
        <f>Q175*H175</f>
        <v>0</v>
      </c>
      <c r="S175" s="200">
        <v>0</v>
      </c>
      <c r="T175" s="199">
        <f>S175*H175</f>
        <v>0</v>
      </c>
      <c r="AR175" s="185" t="s">
        <v>293</v>
      </c>
      <c r="AT175" s="185" t="s">
        <v>160</v>
      </c>
      <c r="AU175" s="185" t="s">
        <v>266</v>
      </c>
      <c r="AY175" s="40" t="s">
        <v>265</v>
      </c>
      <c r="BE175" s="134">
        <f>IF(N175="základní",J175,0)</f>
        <v>0</v>
      </c>
      <c r="BF175" s="134">
        <f>IF(N175="snížená",J175,0)</f>
        <v>0</v>
      </c>
      <c r="BG175" s="134">
        <f>IF(N175="zákl. přenesená",J175,0)</f>
        <v>0</v>
      </c>
      <c r="BH175" s="134">
        <f>IF(N175="sníž. přenesená",J175,0)</f>
        <v>0</v>
      </c>
      <c r="BI175" s="134">
        <f>IF(N175="nulová",J175,0)</f>
        <v>0</v>
      </c>
      <c r="BJ175" s="40" t="s">
        <v>264</v>
      </c>
      <c r="BK175" s="134">
        <f>ROUND(I175*H175,2)</f>
        <v>0</v>
      </c>
      <c r="BL175" s="40" t="s">
        <v>292</v>
      </c>
      <c r="BM175" s="185" t="s">
        <v>605</v>
      </c>
    </row>
    <row r="176" spans="2:65" s="2" customFormat="1" ht="36" customHeight="1" x14ac:dyDescent="0.25">
      <c r="B176" s="7"/>
      <c r="C176" s="210" t="s">
        <v>604</v>
      </c>
      <c r="D176" s="210" t="s">
        <v>160</v>
      </c>
      <c r="E176" s="209" t="s">
        <v>603</v>
      </c>
      <c r="F176" s="204" t="s">
        <v>602</v>
      </c>
      <c r="G176" s="208" t="s">
        <v>339</v>
      </c>
      <c r="H176" s="207">
        <v>28</v>
      </c>
      <c r="I176" s="206"/>
      <c r="J176" s="205">
        <f>ROUND(I176*H176,2)</f>
        <v>0</v>
      </c>
      <c r="K176" s="204" t="s">
        <v>35</v>
      </c>
      <c r="L176" s="155"/>
      <c r="M176" s="203" t="s">
        <v>35</v>
      </c>
      <c r="N176" s="202" t="s">
        <v>58</v>
      </c>
      <c r="P176" s="200">
        <f>O176*H176</f>
        <v>0</v>
      </c>
      <c r="Q176" s="200">
        <v>0</v>
      </c>
      <c r="R176" s="200">
        <f>Q176*H176</f>
        <v>0</v>
      </c>
      <c r="S176" s="200">
        <v>0</v>
      </c>
      <c r="T176" s="199">
        <f>S176*H176</f>
        <v>0</v>
      </c>
      <c r="AR176" s="185" t="s">
        <v>293</v>
      </c>
      <c r="AT176" s="185" t="s">
        <v>160</v>
      </c>
      <c r="AU176" s="185" t="s">
        <v>266</v>
      </c>
      <c r="AY176" s="40" t="s">
        <v>265</v>
      </c>
      <c r="BE176" s="134">
        <f>IF(N176="základní",J176,0)</f>
        <v>0</v>
      </c>
      <c r="BF176" s="134">
        <f>IF(N176="snížená",J176,0)</f>
        <v>0</v>
      </c>
      <c r="BG176" s="134">
        <f>IF(N176="zákl. přenesená",J176,0)</f>
        <v>0</v>
      </c>
      <c r="BH176" s="134">
        <f>IF(N176="sníž. přenesená",J176,0)</f>
        <v>0</v>
      </c>
      <c r="BI176" s="134">
        <f>IF(N176="nulová",J176,0)</f>
        <v>0</v>
      </c>
      <c r="BJ176" s="40" t="s">
        <v>264</v>
      </c>
      <c r="BK176" s="134">
        <f>ROUND(I176*H176,2)</f>
        <v>0</v>
      </c>
      <c r="BL176" s="40" t="s">
        <v>292</v>
      </c>
      <c r="BM176" s="185" t="s">
        <v>601</v>
      </c>
    </row>
    <row r="177" spans="2:65" s="2" customFormat="1" ht="36" customHeight="1" x14ac:dyDescent="0.25">
      <c r="B177" s="7"/>
      <c r="C177" s="210" t="s">
        <v>600</v>
      </c>
      <c r="D177" s="210" t="s">
        <v>160</v>
      </c>
      <c r="E177" s="209" t="s">
        <v>599</v>
      </c>
      <c r="F177" s="204" t="s">
        <v>598</v>
      </c>
      <c r="G177" s="208" t="s">
        <v>339</v>
      </c>
      <c r="H177" s="207">
        <v>80</v>
      </c>
      <c r="I177" s="206"/>
      <c r="J177" s="205">
        <f>ROUND(I177*H177,2)</f>
        <v>0</v>
      </c>
      <c r="K177" s="204" t="s">
        <v>35</v>
      </c>
      <c r="L177" s="155"/>
      <c r="M177" s="203" t="s">
        <v>35</v>
      </c>
      <c r="N177" s="202" t="s">
        <v>58</v>
      </c>
      <c r="P177" s="200">
        <f>O177*H177</f>
        <v>0</v>
      </c>
      <c r="Q177" s="200">
        <v>0</v>
      </c>
      <c r="R177" s="200">
        <f>Q177*H177</f>
        <v>0</v>
      </c>
      <c r="S177" s="200">
        <v>0</v>
      </c>
      <c r="T177" s="199">
        <f>S177*H177</f>
        <v>0</v>
      </c>
      <c r="AR177" s="185" t="s">
        <v>293</v>
      </c>
      <c r="AT177" s="185" t="s">
        <v>160</v>
      </c>
      <c r="AU177" s="185" t="s">
        <v>266</v>
      </c>
      <c r="AY177" s="40" t="s">
        <v>265</v>
      </c>
      <c r="BE177" s="134">
        <f>IF(N177="základní",J177,0)</f>
        <v>0</v>
      </c>
      <c r="BF177" s="134">
        <f>IF(N177="snížená",J177,0)</f>
        <v>0</v>
      </c>
      <c r="BG177" s="134">
        <f>IF(N177="zákl. přenesená",J177,0)</f>
        <v>0</v>
      </c>
      <c r="BH177" s="134">
        <f>IF(N177="sníž. přenesená",J177,0)</f>
        <v>0</v>
      </c>
      <c r="BI177" s="134">
        <f>IF(N177="nulová",J177,0)</f>
        <v>0</v>
      </c>
      <c r="BJ177" s="40" t="s">
        <v>264</v>
      </c>
      <c r="BK177" s="134">
        <f>ROUND(I177*H177,2)</f>
        <v>0</v>
      </c>
      <c r="BL177" s="40" t="s">
        <v>292</v>
      </c>
      <c r="BM177" s="185" t="s">
        <v>597</v>
      </c>
    </row>
    <row r="178" spans="2:65" s="2" customFormat="1" ht="24" customHeight="1" x14ac:dyDescent="0.25">
      <c r="B178" s="7"/>
      <c r="C178" s="210" t="s">
        <v>596</v>
      </c>
      <c r="D178" s="210" t="s">
        <v>160</v>
      </c>
      <c r="E178" s="209" t="s">
        <v>595</v>
      </c>
      <c r="F178" s="204" t="s">
        <v>594</v>
      </c>
      <c r="G178" s="208" t="s">
        <v>339</v>
      </c>
      <c r="H178" s="207">
        <v>40</v>
      </c>
      <c r="I178" s="206"/>
      <c r="J178" s="205">
        <f>ROUND(I178*H178,2)</f>
        <v>0</v>
      </c>
      <c r="K178" s="204" t="s">
        <v>35</v>
      </c>
      <c r="L178" s="155"/>
      <c r="M178" s="203" t="s">
        <v>35</v>
      </c>
      <c r="N178" s="202" t="s">
        <v>58</v>
      </c>
      <c r="P178" s="200">
        <f>O178*H178</f>
        <v>0</v>
      </c>
      <c r="Q178" s="200">
        <v>0</v>
      </c>
      <c r="R178" s="200">
        <f>Q178*H178</f>
        <v>0</v>
      </c>
      <c r="S178" s="200">
        <v>0</v>
      </c>
      <c r="T178" s="199">
        <f>S178*H178</f>
        <v>0</v>
      </c>
      <c r="AR178" s="185" t="s">
        <v>293</v>
      </c>
      <c r="AT178" s="185" t="s">
        <v>160</v>
      </c>
      <c r="AU178" s="185" t="s">
        <v>266</v>
      </c>
      <c r="AY178" s="40" t="s">
        <v>265</v>
      </c>
      <c r="BE178" s="134">
        <f>IF(N178="základní",J178,0)</f>
        <v>0</v>
      </c>
      <c r="BF178" s="134">
        <f>IF(N178="snížená",J178,0)</f>
        <v>0</v>
      </c>
      <c r="BG178" s="134">
        <f>IF(N178="zákl. přenesená",J178,0)</f>
        <v>0</v>
      </c>
      <c r="BH178" s="134">
        <f>IF(N178="sníž. přenesená",J178,0)</f>
        <v>0</v>
      </c>
      <c r="BI178" s="134">
        <f>IF(N178="nulová",J178,0)</f>
        <v>0</v>
      </c>
      <c r="BJ178" s="40" t="s">
        <v>264</v>
      </c>
      <c r="BK178" s="134">
        <f>ROUND(I178*H178,2)</f>
        <v>0</v>
      </c>
      <c r="BL178" s="40" t="s">
        <v>292</v>
      </c>
      <c r="BM178" s="185" t="s">
        <v>593</v>
      </c>
    </row>
    <row r="179" spans="2:65" s="66" customFormat="1" ht="22.9" customHeight="1" x14ac:dyDescent="0.2">
      <c r="B179" s="151"/>
      <c r="D179" s="69" t="s">
        <v>110</v>
      </c>
      <c r="E179" s="68" t="s">
        <v>592</v>
      </c>
      <c r="F179" s="68" t="s">
        <v>591</v>
      </c>
      <c r="I179" s="198"/>
      <c r="J179" s="152">
        <f>BK179</f>
        <v>0</v>
      </c>
      <c r="L179" s="151"/>
      <c r="M179" s="150"/>
      <c r="P179" s="149">
        <f>SUM(P180:P186)</f>
        <v>0</v>
      </c>
      <c r="R179" s="149">
        <f>SUM(R180:R186)</f>
        <v>0</v>
      </c>
      <c r="T179" s="148">
        <f>SUM(T180:T186)</f>
        <v>0</v>
      </c>
      <c r="AR179" s="69" t="s">
        <v>266</v>
      </c>
      <c r="AT179" s="147" t="s">
        <v>110</v>
      </c>
      <c r="AU179" s="147" t="s">
        <v>264</v>
      </c>
      <c r="AY179" s="69" t="s">
        <v>265</v>
      </c>
      <c r="BK179" s="146">
        <f>SUM(BK180:BK186)</f>
        <v>0</v>
      </c>
    </row>
    <row r="180" spans="2:65" s="2" customFormat="1" ht="36" customHeight="1" x14ac:dyDescent="0.25">
      <c r="B180" s="7"/>
      <c r="C180" s="197" t="s">
        <v>590</v>
      </c>
      <c r="D180" s="197" t="s">
        <v>78</v>
      </c>
      <c r="E180" s="196" t="s">
        <v>589</v>
      </c>
      <c r="F180" s="191" t="s">
        <v>588</v>
      </c>
      <c r="G180" s="195" t="s">
        <v>348</v>
      </c>
      <c r="H180" s="194">
        <v>8</v>
      </c>
      <c r="I180" s="193"/>
      <c r="J180" s="192">
        <f>ROUND(I180*H180,2)</f>
        <v>0</v>
      </c>
      <c r="K180" s="191" t="s">
        <v>282</v>
      </c>
      <c r="L180" s="7"/>
      <c r="M180" s="201" t="s">
        <v>35</v>
      </c>
      <c r="N180" s="171" t="s">
        <v>58</v>
      </c>
      <c r="P180" s="200">
        <f>O180*H180</f>
        <v>0</v>
      </c>
      <c r="Q180" s="200">
        <v>0</v>
      </c>
      <c r="R180" s="200">
        <f>Q180*H180</f>
        <v>0</v>
      </c>
      <c r="S180" s="200">
        <v>0</v>
      </c>
      <c r="T180" s="199">
        <f>S180*H180</f>
        <v>0</v>
      </c>
      <c r="AR180" s="185" t="s">
        <v>292</v>
      </c>
      <c r="AT180" s="185" t="s">
        <v>78</v>
      </c>
      <c r="AU180" s="185" t="s">
        <v>266</v>
      </c>
      <c r="AY180" s="40" t="s">
        <v>265</v>
      </c>
      <c r="BE180" s="134">
        <f>IF(N180="základní",J180,0)</f>
        <v>0</v>
      </c>
      <c r="BF180" s="134">
        <f>IF(N180="snížená",J180,0)</f>
        <v>0</v>
      </c>
      <c r="BG180" s="134">
        <f>IF(N180="zákl. přenesená",J180,0)</f>
        <v>0</v>
      </c>
      <c r="BH180" s="134">
        <f>IF(N180="sníž. přenesená",J180,0)</f>
        <v>0</v>
      </c>
      <c r="BI180" s="134">
        <f>IF(N180="nulová",J180,0)</f>
        <v>0</v>
      </c>
      <c r="BJ180" s="40" t="s">
        <v>264</v>
      </c>
      <c r="BK180" s="134">
        <f>ROUND(I180*H180,2)</f>
        <v>0</v>
      </c>
      <c r="BL180" s="40" t="s">
        <v>292</v>
      </c>
      <c r="BM180" s="185" t="s">
        <v>587</v>
      </c>
    </row>
    <row r="181" spans="2:65" s="2" customFormat="1" ht="39" x14ac:dyDescent="0.25">
      <c r="B181" s="7"/>
      <c r="D181" s="215" t="s">
        <v>301</v>
      </c>
      <c r="F181" s="214" t="s">
        <v>586</v>
      </c>
      <c r="I181" s="213"/>
      <c r="L181" s="7"/>
      <c r="M181" s="212"/>
      <c r="T181" s="211"/>
      <c r="AT181" s="40" t="s">
        <v>301</v>
      </c>
      <c r="AU181" s="40" t="s">
        <v>266</v>
      </c>
    </row>
    <row r="182" spans="2:65" s="2" customFormat="1" ht="24" customHeight="1" x14ac:dyDescent="0.25">
      <c r="B182" s="7"/>
      <c r="C182" s="197" t="s">
        <v>585</v>
      </c>
      <c r="D182" s="197" t="s">
        <v>78</v>
      </c>
      <c r="E182" s="196" t="s">
        <v>584</v>
      </c>
      <c r="F182" s="191" t="s">
        <v>583</v>
      </c>
      <c r="G182" s="195" t="s">
        <v>206</v>
      </c>
      <c r="H182" s="194">
        <v>0.72</v>
      </c>
      <c r="I182" s="193"/>
      <c r="J182" s="192">
        <f>ROUND(I182*H182,2)</f>
        <v>0</v>
      </c>
      <c r="K182" s="191" t="s">
        <v>282</v>
      </c>
      <c r="L182" s="7"/>
      <c r="M182" s="201" t="s">
        <v>35</v>
      </c>
      <c r="N182" s="171" t="s">
        <v>58</v>
      </c>
      <c r="P182" s="200">
        <f>O182*H182</f>
        <v>0</v>
      </c>
      <c r="Q182" s="200">
        <v>0</v>
      </c>
      <c r="R182" s="200">
        <f>Q182*H182</f>
        <v>0</v>
      </c>
      <c r="S182" s="200">
        <v>0</v>
      </c>
      <c r="T182" s="199">
        <f>S182*H182</f>
        <v>0</v>
      </c>
      <c r="AR182" s="185" t="s">
        <v>292</v>
      </c>
      <c r="AT182" s="185" t="s">
        <v>78</v>
      </c>
      <c r="AU182" s="185" t="s">
        <v>266</v>
      </c>
      <c r="AY182" s="40" t="s">
        <v>265</v>
      </c>
      <c r="BE182" s="134">
        <f>IF(N182="základní",J182,0)</f>
        <v>0</v>
      </c>
      <c r="BF182" s="134">
        <f>IF(N182="snížená",J182,0)</f>
        <v>0</v>
      </c>
      <c r="BG182" s="134">
        <f>IF(N182="zákl. přenesená",J182,0)</f>
        <v>0</v>
      </c>
      <c r="BH182" s="134">
        <f>IF(N182="sníž. přenesená",J182,0)</f>
        <v>0</v>
      </c>
      <c r="BI182" s="134">
        <f>IF(N182="nulová",J182,0)</f>
        <v>0</v>
      </c>
      <c r="BJ182" s="40" t="s">
        <v>264</v>
      </c>
      <c r="BK182" s="134">
        <f>ROUND(I182*H182,2)</f>
        <v>0</v>
      </c>
      <c r="BL182" s="40" t="s">
        <v>292</v>
      </c>
      <c r="BM182" s="185" t="s">
        <v>582</v>
      </c>
    </row>
    <row r="183" spans="2:65" s="2" customFormat="1" ht="24" customHeight="1" x14ac:dyDescent="0.25">
      <c r="B183" s="7"/>
      <c r="C183" s="197" t="s">
        <v>581</v>
      </c>
      <c r="D183" s="197" t="s">
        <v>78</v>
      </c>
      <c r="E183" s="196" t="s">
        <v>580</v>
      </c>
      <c r="F183" s="191" t="s">
        <v>579</v>
      </c>
      <c r="G183" s="195" t="s">
        <v>206</v>
      </c>
      <c r="H183" s="194">
        <v>0.72</v>
      </c>
      <c r="I183" s="193"/>
      <c r="J183" s="192">
        <f>ROUND(I183*H183,2)</f>
        <v>0</v>
      </c>
      <c r="K183" s="191" t="s">
        <v>282</v>
      </c>
      <c r="L183" s="7"/>
      <c r="M183" s="201" t="s">
        <v>35</v>
      </c>
      <c r="N183" s="171" t="s">
        <v>58</v>
      </c>
      <c r="P183" s="200">
        <f>O183*H183</f>
        <v>0</v>
      </c>
      <c r="Q183" s="200">
        <v>0</v>
      </c>
      <c r="R183" s="200">
        <f>Q183*H183</f>
        <v>0</v>
      </c>
      <c r="S183" s="200">
        <v>0</v>
      </c>
      <c r="T183" s="199">
        <f>S183*H183</f>
        <v>0</v>
      </c>
      <c r="AR183" s="185" t="s">
        <v>271</v>
      </c>
      <c r="AT183" s="185" t="s">
        <v>78</v>
      </c>
      <c r="AU183" s="185" t="s">
        <v>266</v>
      </c>
      <c r="AY183" s="40" t="s">
        <v>265</v>
      </c>
      <c r="BE183" s="134">
        <f>IF(N183="základní",J183,0)</f>
        <v>0</v>
      </c>
      <c r="BF183" s="134">
        <f>IF(N183="snížená",J183,0)</f>
        <v>0</v>
      </c>
      <c r="BG183" s="134">
        <f>IF(N183="zákl. přenesená",J183,0)</f>
        <v>0</v>
      </c>
      <c r="BH183" s="134">
        <f>IF(N183="sníž. přenesená",J183,0)</f>
        <v>0</v>
      </c>
      <c r="BI183" s="134">
        <f>IF(N183="nulová",J183,0)</f>
        <v>0</v>
      </c>
      <c r="BJ183" s="40" t="s">
        <v>264</v>
      </c>
      <c r="BK183" s="134">
        <f>ROUND(I183*H183,2)</f>
        <v>0</v>
      </c>
      <c r="BL183" s="40" t="s">
        <v>271</v>
      </c>
      <c r="BM183" s="185" t="s">
        <v>578</v>
      </c>
    </row>
    <row r="184" spans="2:65" s="2" customFormat="1" ht="24" customHeight="1" x14ac:dyDescent="0.25">
      <c r="B184" s="7"/>
      <c r="C184" s="197" t="s">
        <v>577</v>
      </c>
      <c r="D184" s="197" t="s">
        <v>78</v>
      </c>
      <c r="E184" s="196" t="s">
        <v>576</v>
      </c>
      <c r="F184" s="191" t="s">
        <v>575</v>
      </c>
      <c r="G184" s="195" t="s">
        <v>206</v>
      </c>
      <c r="H184" s="194">
        <v>0.72</v>
      </c>
      <c r="I184" s="193"/>
      <c r="J184" s="192">
        <f>ROUND(I184*H184,2)</f>
        <v>0</v>
      </c>
      <c r="K184" s="191" t="s">
        <v>282</v>
      </c>
      <c r="L184" s="7"/>
      <c r="M184" s="201" t="s">
        <v>35</v>
      </c>
      <c r="N184" s="171" t="s">
        <v>58</v>
      </c>
      <c r="P184" s="200">
        <f>O184*H184</f>
        <v>0</v>
      </c>
      <c r="Q184" s="200">
        <v>0</v>
      </c>
      <c r="R184" s="200">
        <f>Q184*H184</f>
        <v>0</v>
      </c>
      <c r="S184" s="200">
        <v>0</v>
      </c>
      <c r="T184" s="199">
        <f>S184*H184</f>
        <v>0</v>
      </c>
      <c r="AR184" s="185" t="s">
        <v>271</v>
      </c>
      <c r="AT184" s="185" t="s">
        <v>78</v>
      </c>
      <c r="AU184" s="185" t="s">
        <v>266</v>
      </c>
      <c r="AY184" s="40" t="s">
        <v>265</v>
      </c>
      <c r="BE184" s="134">
        <f>IF(N184="základní",J184,0)</f>
        <v>0</v>
      </c>
      <c r="BF184" s="134">
        <f>IF(N184="snížená",J184,0)</f>
        <v>0</v>
      </c>
      <c r="BG184" s="134">
        <f>IF(N184="zákl. přenesená",J184,0)</f>
        <v>0</v>
      </c>
      <c r="BH184" s="134">
        <f>IF(N184="sníž. přenesená",J184,0)</f>
        <v>0</v>
      </c>
      <c r="BI184" s="134">
        <f>IF(N184="nulová",J184,0)</f>
        <v>0</v>
      </c>
      <c r="BJ184" s="40" t="s">
        <v>264</v>
      </c>
      <c r="BK184" s="134">
        <f>ROUND(I184*H184,2)</f>
        <v>0</v>
      </c>
      <c r="BL184" s="40" t="s">
        <v>271</v>
      </c>
      <c r="BM184" s="185" t="s">
        <v>574</v>
      </c>
    </row>
    <row r="185" spans="2:65" s="2" customFormat="1" ht="16.5" customHeight="1" x14ac:dyDescent="0.25">
      <c r="B185" s="7"/>
      <c r="C185" s="210" t="s">
        <v>573</v>
      </c>
      <c r="D185" s="210" t="s">
        <v>160</v>
      </c>
      <c r="E185" s="209" t="s">
        <v>572</v>
      </c>
      <c r="F185" s="204" t="s">
        <v>571</v>
      </c>
      <c r="G185" s="208" t="s">
        <v>160</v>
      </c>
      <c r="H185" s="207">
        <v>2</v>
      </c>
      <c r="I185" s="206"/>
      <c r="J185" s="205">
        <f>ROUND(I185*H185,2)</f>
        <v>0</v>
      </c>
      <c r="K185" s="204" t="s">
        <v>35</v>
      </c>
      <c r="L185" s="155"/>
      <c r="M185" s="203" t="s">
        <v>35</v>
      </c>
      <c r="N185" s="202" t="s">
        <v>58</v>
      </c>
      <c r="P185" s="200">
        <f>O185*H185</f>
        <v>0</v>
      </c>
      <c r="Q185" s="200">
        <v>0</v>
      </c>
      <c r="R185" s="200">
        <f>Q185*H185</f>
        <v>0</v>
      </c>
      <c r="S185" s="200">
        <v>0</v>
      </c>
      <c r="T185" s="199">
        <f>S185*H185</f>
        <v>0</v>
      </c>
      <c r="AR185" s="185" t="s">
        <v>293</v>
      </c>
      <c r="AT185" s="185" t="s">
        <v>160</v>
      </c>
      <c r="AU185" s="185" t="s">
        <v>266</v>
      </c>
      <c r="AY185" s="40" t="s">
        <v>265</v>
      </c>
      <c r="BE185" s="134">
        <f>IF(N185="základní",J185,0)</f>
        <v>0</v>
      </c>
      <c r="BF185" s="134">
        <f>IF(N185="snížená",J185,0)</f>
        <v>0</v>
      </c>
      <c r="BG185" s="134">
        <f>IF(N185="zákl. přenesená",J185,0)</f>
        <v>0</v>
      </c>
      <c r="BH185" s="134">
        <f>IF(N185="sníž. přenesená",J185,0)</f>
        <v>0</v>
      </c>
      <c r="BI185" s="134">
        <f>IF(N185="nulová",J185,0)</f>
        <v>0</v>
      </c>
      <c r="BJ185" s="40" t="s">
        <v>264</v>
      </c>
      <c r="BK185" s="134">
        <f>ROUND(I185*H185,2)</f>
        <v>0</v>
      </c>
      <c r="BL185" s="40" t="s">
        <v>292</v>
      </c>
      <c r="BM185" s="185" t="s">
        <v>570</v>
      </c>
    </row>
    <row r="186" spans="2:65" s="2" customFormat="1" ht="24" customHeight="1" x14ac:dyDescent="0.25">
      <c r="B186" s="7"/>
      <c r="C186" s="210" t="s">
        <v>569</v>
      </c>
      <c r="D186" s="210" t="s">
        <v>160</v>
      </c>
      <c r="E186" s="209" t="s">
        <v>568</v>
      </c>
      <c r="F186" s="204" t="s">
        <v>567</v>
      </c>
      <c r="G186" s="208" t="s">
        <v>566</v>
      </c>
      <c r="H186" s="207">
        <v>7.2</v>
      </c>
      <c r="I186" s="206"/>
      <c r="J186" s="205">
        <f>ROUND(I186*H186,2)</f>
        <v>0</v>
      </c>
      <c r="K186" s="204" t="s">
        <v>35</v>
      </c>
      <c r="L186" s="155"/>
      <c r="M186" s="203" t="s">
        <v>35</v>
      </c>
      <c r="N186" s="202" t="s">
        <v>58</v>
      </c>
      <c r="P186" s="200">
        <f>O186*H186</f>
        <v>0</v>
      </c>
      <c r="Q186" s="200">
        <v>0</v>
      </c>
      <c r="R186" s="200">
        <f>Q186*H186</f>
        <v>0</v>
      </c>
      <c r="S186" s="200">
        <v>0</v>
      </c>
      <c r="T186" s="199">
        <f>S186*H186</f>
        <v>0</v>
      </c>
      <c r="AR186" s="185" t="s">
        <v>293</v>
      </c>
      <c r="AT186" s="185" t="s">
        <v>160</v>
      </c>
      <c r="AU186" s="185" t="s">
        <v>266</v>
      </c>
      <c r="AY186" s="40" t="s">
        <v>265</v>
      </c>
      <c r="BE186" s="134">
        <f>IF(N186="základní",J186,0)</f>
        <v>0</v>
      </c>
      <c r="BF186" s="134">
        <f>IF(N186="snížená",J186,0)</f>
        <v>0</v>
      </c>
      <c r="BG186" s="134">
        <f>IF(N186="zákl. přenesená",J186,0)</f>
        <v>0</v>
      </c>
      <c r="BH186" s="134">
        <f>IF(N186="sníž. přenesená",J186,0)</f>
        <v>0</v>
      </c>
      <c r="BI186" s="134">
        <f>IF(N186="nulová",J186,0)</f>
        <v>0</v>
      </c>
      <c r="BJ186" s="40" t="s">
        <v>264</v>
      </c>
      <c r="BK186" s="134">
        <f>ROUND(I186*H186,2)</f>
        <v>0</v>
      </c>
      <c r="BL186" s="40" t="s">
        <v>292</v>
      </c>
      <c r="BM186" s="185" t="s">
        <v>565</v>
      </c>
    </row>
    <row r="187" spans="2:65" s="66" customFormat="1" ht="22.9" customHeight="1" x14ac:dyDescent="0.2">
      <c r="B187" s="151"/>
      <c r="D187" s="69" t="s">
        <v>110</v>
      </c>
      <c r="E187" s="68" t="s">
        <v>423</v>
      </c>
      <c r="F187" s="68" t="s">
        <v>422</v>
      </c>
      <c r="I187" s="198"/>
      <c r="J187" s="152">
        <f>BK187</f>
        <v>0</v>
      </c>
      <c r="L187" s="151"/>
      <c r="M187" s="150"/>
      <c r="P187" s="149">
        <f>SUM(P188:P190)</f>
        <v>0</v>
      </c>
      <c r="R187" s="149">
        <f>SUM(R188:R190)</f>
        <v>0</v>
      </c>
      <c r="T187" s="148">
        <f>SUM(T188:T190)</f>
        <v>0</v>
      </c>
      <c r="AR187" s="69" t="s">
        <v>266</v>
      </c>
      <c r="AT187" s="147" t="s">
        <v>110</v>
      </c>
      <c r="AU187" s="147" t="s">
        <v>264</v>
      </c>
      <c r="AY187" s="69" t="s">
        <v>265</v>
      </c>
      <c r="BK187" s="146">
        <f>SUM(BK188:BK190)</f>
        <v>0</v>
      </c>
    </row>
    <row r="188" spans="2:65" s="2" customFormat="1" ht="24" customHeight="1" x14ac:dyDescent="0.25">
      <c r="B188" s="7"/>
      <c r="C188" s="197" t="s">
        <v>421</v>
      </c>
      <c r="D188" s="197" t="s">
        <v>78</v>
      </c>
      <c r="E188" s="196" t="s">
        <v>420</v>
      </c>
      <c r="F188" s="191" t="s">
        <v>419</v>
      </c>
      <c r="G188" s="195" t="s">
        <v>348</v>
      </c>
      <c r="H188" s="194">
        <v>28</v>
      </c>
      <c r="I188" s="193"/>
      <c r="J188" s="192">
        <f>ROUND(I188*H188,2)</f>
        <v>0</v>
      </c>
      <c r="K188" s="191" t="s">
        <v>282</v>
      </c>
      <c r="L188" s="7"/>
      <c r="M188" s="201" t="s">
        <v>35</v>
      </c>
      <c r="N188" s="171" t="s">
        <v>58</v>
      </c>
      <c r="P188" s="200">
        <f>O188*H188</f>
        <v>0</v>
      </c>
      <c r="Q188" s="200">
        <v>0</v>
      </c>
      <c r="R188" s="200">
        <f>Q188*H188</f>
        <v>0</v>
      </c>
      <c r="S188" s="200">
        <v>0</v>
      </c>
      <c r="T188" s="199">
        <f>S188*H188</f>
        <v>0</v>
      </c>
      <c r="AR188" s="185" t="s">
        <v>292</v>
      </c>
      <c r="AT188" s="185" t="s">
        <v>78</v>
      </c>
      <c r="AU188" s="185" t="s">
        <v>266</v>
      </c>
      <c r="AY188" s="40" t="s">
        <v>265</v>
      </c>
      <c r="BE188" s="134">
        <f>IF(N188="základní",J188,0)</f>
        <v>0</v>
      </c>
      <c r="BF188" s="134">
        <f>IF(N188="snížená",J188,0)</f>
        <v>0</v>
      </c>
      <c r="BG188" s="134">
        <f>IF(N188="zákl. přenesená",J188,0)</f>
        <v>0</v>
      </c>
      <c r="BH188" s="134">
        <f>IF(N188="sníž. přenesená",J188,0)</f>
        <v>0</v>
      </c>
      <c r="BI188" s="134">
        <f>IF(N188="nulová",J188,0)</f>
        <v>0</v>
      </c>
      <c r="BJ188" s="40" t="s">
        <v>264</v>
      </c>
      <c r="BK188" s="134">
        <f>ROUND(I188*H188,2)</f>
        <v>0</v>
      </c>
      <c r="BL188" s="40" t="s">
        <v>292</v>
      </c>
      <c r="BM188" s="185" t="s">
        <v>418</v>
      </c>
    </row>
    <row r="189" spans="2:65" s="2" customFormat="1" ht="19.5" x14ac:dyDescent="0.25">
      <c r="B189" s="7"/>
      <c r="D189" s="215" t="s">
        <v>301</v>
      </c>
      <c r="F189" s="214" t="s">
        <v>417</v>
      </c>
      <c r="I189" s="213"/>
      <c r="L189" s="7"/>
      <c r="M189" s="212"/>
      <c r="T189" s="211"/>
      <c r="AT189" s="40" t="s">
        <v>301</v>
      </c>
      <c r="AU189" s="40" t="s">
        <v>266</v>
      </c>
    </row>
    <row r="190" spans="2:65" s="2" customFormat="1" ht="24" customHeight="1" x14ac:dyDescent="0.25">
      <c r="B190" s="7"/>
      <c r="C190" s="210" t="s">
        <v>416</v>
      </c>
      <c r="D190" s="210" t="s">
        <v>160</v>
      </c>
      <c r="E190" s="209" t="s">
        <v>415</v>
      </c>
      <c r="F190" s="204" t="s">
        <v>414</v>
      </c>
      <c r="G190" s="208" t="s">
        <v>339</v>
      </c>
      <c r="H190" s="207">
        <v>28</v>
      </c>
      <c r="I190" s="206"/>
      <c r="J190" s="205">
        <f>ROUND(I190*H190,2)</f>
        <v>0</v>
      </c>
      <c r="K190" s="204" t="s">
        <v>35</v>
      </c>
      <c r="L190" s="155"/>
      <c r="M190" s="203" t="s">
        <v>35</v>
      </c>
      <c r="N190" s="202" t="s">
        <v>58</v>
      </c>
      <c r="P190" s="200">
        <f>O190*H190</f>
        <v>0</v>
      </c>
      <c r="Q190" s="200">
        <v>0</v>
      </c>
      <c r="R190" s="200">
        <f>Q190*H190</f>
        <v>0</v>
      </c>
      <c r="S190" s="200">
        <v>0</v>
      </c>
      <c r="T190" s="199">
        <f>S190*H190</f>
        <v>0</v>
      </c>
      <c r="AR190" s="185" t="s">
        <v>293</v>
      </c>
      <c r="AT190" s="185" t="s">
        <v>160</v>
      </c>
      <c r="AU190" s="185" t="s">
        <v>266</v>
      </c>
      <c r="AY190" s="40" t="s">
        <v>265</v>
      </c>
      <c r="BE190" s="134">
        <f>IF(N190="základní",J190,0)</f>
        <v>0</v>
      </c>
      <c r="BF190" s="134">
        <f>IF(N190="snížená",J190,0)</f>
        <v>0</v>
      </c>
      <c r="BG190" s="134">
        <f>IF(N190="zákl. přenesená",J190,0)</f>
        <v>0</v>
      </c>
      <c r="BH190" s="134">
        <f>IF(N190="sníž. přenesená",J190,0)</f>
        <v>0</v>
      </c>
      <c r="BI190" s="134">
        <f>IF(N190="nulová",J190,0)</f>
        <v>0</v>
      </c>
      <c r="BJ190" s="40" t="s">
        <v>264</v>
      </c>
      <c r="BK190" s="134">
        <f>ROUND(I190*H190,2)</f>
        <v>0</v>
      </c>
      <c r="BL190" s="40" t="s">
        <v>292</v>
      </c>
      <c r="BM190" s="185" t="s">
        <v>413</v>
      </c>
    </row>
    <row r="191" spans="2:65" s="66" customFormat="1" ht="22.9" customHeight="1" x14ac:dyDescent="0.2">
      <c r="B191" s="151"/>
      <c r="D191" s="69" t="s">
        <v>110</v>
      </c>
      <c r="E191" s="68" t="s">
        <v>412</v>
      </c>
      <c r="F191" s="68" t="s">
        <v>411</v>
      </c>
      <c r="I191" s="198"/>
      <c r="J191" s="152">
        <f>BK191</f>
        <v>0</v>
      </c>
      <c r="L191" s="151"/>
      <c r="M191" s="150"/>
      <c r="P191" s="149">
        <f>SUM(P192:P193)</f>
        <v>0</v>
      </c>
      <c r="R191" s="149">
        <f>SUM(R192:R193)</f>
        <v>0</v>
      </c>
      <c r="T191" s="148">
        <f>SUM(T192:T193)</f>
        <v>0</v>
      </c>
      <c r="AR191" s="69" t="s">
        <v>266</v>
      </c>
      <c r="AT191" s="147" t="s">
        <v>110</v>
      </c>
      <c r="AU191" s="147" t="s">
        <v>264</v>
      </c>
      <c r="AY191" s="69" t="s">
        <v>265</v>
      </c>
      <c r="BK191" s="146">
        <f>SUM(BK192:BK193)</f>
        <v>0</v>
      </c>
    </row>
    <row r="192" spans="2:65" s="2" customFormat="1" ht="48" customHeight="1" x14ac:dyDescent="0.25">
      <c r="B192" s="7"/>
      <c r="C192" s="197" t="s">
        <v>410</v>
      </c>
      <c r="D192" s="197" t="s">
        <v>78</v>
      </c>
      <c r="E192" s="196" t="s">
        <v>409</v>
      </c>
      <c r="F192" s="191" t="s">
        <v>408</v>
      </c>
      <c r="G192" s="195" t="s">
        <v>201</v>
      </c>
      <c r="H192" s="194">
        <v>116</v>
      </c>
      <c r="I192" s="193"/>
      <c r="J192" s="192">
        <f>ROUND(I192*H192,2)</f>
        <v>0</v>
      </c>
      <c r="K192" s="191" t="s">
        <v>282</v>
      </c>
      <c r="L192" s="7"/>
      <c r="M192" s="201" t="s">
        <v>35</v>
      </c>
      <c r="N192" s="171" t="s">
        <v>58</v>
      </c>
      <c r="P192" s="200">
        <f>O192*H192</f>
        <v>0</v>
      </c>
      <c r="Q192" s="200">
        <v>0</v>
      </c>
      <c r="R192" s="200">
        <f>Q192*H192</f>
        <v>0</v>
      </c>
      <c r="S192" s="200">
        <v>0</v>
      </c>
      <c r="T192" s="199">
        <f>S192*H192</f>
        <v>0</v>
      </c>
      <c r="AR192" s="185" t="s">
        <v>292</v>
      </c>
      <c r="AT192" s="185" t="s">
        <v>78</v>
      </c>
      <c r="AU192" s="185" t="s">
        <v>266</v>
      </c>
      <c r="AY192" s="40" t="s">
        <v>265</v>
      </c>
      <c r="BE192" s="134">
        <f>IF(N192="základní",J192,0)</f>
        <v>0</v>
      </c>
      <c r="BF192" s="134">
        <f>IF(N192="snížená",J192,0)</f>
        <v>0</v>
      </c>
      <c r="BG192" s="134">
        <f>IF(N192="zákl. přenesená",J192,0)</f>
        <v>0</v>
      </c>
      <c r="BH192" s="134">
        <f>IF(N192="sníž. přenesená",J192,0)</f>
        <v>0</v>
      </c>
      <c r="BI192" s="134">
        <f>IF(N192="nulová",J192,0)</f>
        <v>0</v>
      </c>
      <c r="BJ192" s="40" t="s">
        <v>264</v>
      </c>
      <c r="BK192" s="134">
        <f>ROUND(I192*H192,2)</f>
        <v>0</v>
      </c>
      <c r="BL192" s="40" t="s">
        <v>292</v>
      </c>
      <c r="BM192" s="185" t="s">
        <v>407</v>
      </c>
    </row>
    <row r="193" spans="2:65" s="2" customFormat="1" ht="16.5" customHeight="1" x14ac:dyDescent="0.25">
      <c r="B193" s="7"/>
      <c r="C193" s="210" t="s">
        <v>406</v>
      </c>
      <c r="D193" s="210" t="s">
        <v>160</v>
      </c>
      <c r="E193" s="209" t="s">
        <v>405</v>
      </c>
      <c r="F193" s="204" t="s">
        <v>404</v>
      </c>
      <c r="G193" s="208" t="s">
        <v>403</v>
      </c>
      <c r="H193" s="207">
        <v>71.92</v>
      </c>
      <c r="I193" s="206"/>
      <c r="J193" s="205">
        <f>ROUND(I193*H193,2)</f>
        <v>0</v>
      </c>
      <c r="K193" s="204" t="s">
        <v>35</v>
      </c>
      <c r="L193" s="155"/>
      <c r="M193" s="203" t="s">
        <v>35</v>
      </c>
      <c r="N193" s="202" t="s">
        <v>58</v>
      </c>
      <c r="P193" s="200">
        <f>O193*H193</f>
        <v>0</v>
      </c>
      <c r="Q193" s="200">
        <v>0</v>
      </c>
      <c r="R193" s="200">
        <f>Q193*H193</f>
        <v>0</v>
      </c>
      <c r="S193" s="200">
        <v>0</v>
      </c>
      <c r="T193" s="199">
        <f>S193*H193</f>
        <v>0</v>
      </c>
      <c r="AR193" s="185" t="s">
        <v>293</v>
      </c>
      <c r="AT193" s="185" t="s">
        <v>160</v>
      </c>
      <c r="AU193" s="185" t="s">
        <v>266</v>
      </c>
      <c r="AY193" s="40" t="s">
        <v>265</v>
      </c>
      <c r="BE193" s="134">
        <f>IF(N193="základní",J193,0)</f>
        <v>0</v>
      </c>
      <c r="BF193" s="134">
        <f>IF(N193="snížená",J193,0)</f>
        <v>0</v>
      </c>
      <c r="BG193" s="134">
        <f>IF(N193="zákl. přenesená",J193,0)</f>
        <v>0</v>
      </c>
      <c r="BH193" s="134">
        <f>IF(N193="sníž. přenesená",J193,0)</f>
        <v>0</v>
      </c>
      <c r="BI193" s="134">
        <f>IF(N193="nulová",J193,0)</f>
        <v>0</v>
      </c>
      <c r="BJ193" s="40" t="s">
        <v>264</v>
      </c>
      <c r="BK193" s="134">
        <f>ROUND(I193*H193,2)</f>
        <v>0</v>
      </c>
      <c r="BL193" s="40" t="s">
        <v>292</v>
      </c>
      <c r="BM193" s="185" t="s">
        <v>402</v>
      </c>
    </row>
    <row r="194" spans="2:65" s="66" customFormat="1" ht="22.9" customHeight="1" x14ac:dyDescent="0.2">
      <c r="B194" s="151"/>
      <c r="D194" s="69" t="s">
        <v>110</v>
      </c>
      <c r="E194" s="68" t="s">
        <v>401</v>
      </c>
      <c r="F194" s="68" t="s">
        <v>400</v>
      </c>
      <c r="I194" s="198"/>
      <c r="J194" s="152">
        <f>BK194</f>
        <v>0</v>
      </c>
      <c r="L194" s="151"/>
      <c r="M194" s="150"/>
      <c r="P194" s="149">
        <f>SUM(P195:P196)</f>
        <v>0</v>
      </c>
      <c r="R194" s="149">
        <f>SUM(R195:R196)</f>
        <v>0</v>
      </c>
      <c r="T194" s="148">
        <f>SUM(T195:T196)</f>
        <v>0</v>
      </c>
      <c r="AR194" s="69" t="s">
        <v>266</v>
      </c>
      <c r="AT194" s="147" t="s">
        <v>110</v>
      </c>
      <c r="AU194" s="147" t="s">
        <v>264</v>
      </c>
      <c r="AY194" s="69" t="s">
        <v>265</v>
      </c>
      <c r="BK194" s="146">
        <f>SUM(BK195:BK196)</f>
        <v>0</v>
      </c>
    </row>
    <row r="195" spans="2:65" s="2" customFormat="1" ht="24" customHeight="1" x14ac:dyDescent="0.25">
      <c r="B195" s="7"/>
      <c r="C195" s="197" t="s">
        <v>399</v>
      </c>
      <c r="D195" s="197" t="s">
        <v>78</v>
      </c>
      <c r="E195" s="196" t="s">
        <v>398</v>
      </c>
      <c r="F195" s="191" t="s">
        <v>397</v>
      </c>
      <c r="G195" s="195" t="s">
        <v>268</v>
      </c>
      <c r="H195" s="194">
        <v>18</v>
      </c>
      <c r="I195" s="193"/>
      <c r="J195" s="192">
        <f>ROUND(I195*H195,2)</f>
        <v>0</v>
      </c>
      <c r="K195" s="191" t="s">
        <v>267</v>
      </c>
      <c r="L195" s="7"/>
      <c r="M195" s="201" t="s">
        <v>35</v>
      </c>
      <c r="N195" s="171" t="s">
        <v>58</v>
      </c>
      <c r="P195" s="200">
        <f>O195*H195</f>
        <v>0</v>
      </c>
      <c r="Q195" s="200">
        <v>0</v>
      </c>
      <c r="R195" s="200">
        <f>Q195*H195</f>
        <v>0</v>
      </c>
      <c r="S195" s="200">
        <v>0</v>
      </c>
      <c r="T195" s="199">
        <f>S195*H195</f>
        <v>0</v>
      </c>
      <c r="AR195" s="185" t="s">
        <v>263</v>
      </c>
      <c r="AT195" s="185" t="s">
        <v>78</v>
      </c>
      <c r="AU195" s="185" t="s">
        <v>266</v>
      </c>
      <c r="AY195" s="40" t="s">
        <v>265</v>
      </c>
      <c r="BE195" s="134">
        <f>IF(N195="základní",J195,0)</f>
        <v>0</v>
      </c>
      <c r="BF195" s="134">
        <f>IF(N195="snížená",J195,0)</f>
        <v>0</v>
      </c>
      <c r="BG195" s="134">
        <f>IF(N195="zákl. přenesená",J195,0)</f>
        <v>0</v>
      </c>
      <c r="BH195" s="134">
        <f>IF(N195="sníž. přenesená",J195,0)</f>
        <v>0</v>
      </c>
      <c r="BI195" s="134">
        <f>IF(N195="nulová",J195,0)</f>
        <v>0</v>
      </c>
      <c r="BJ195" s="40" t="s">
        <v>264</v>
      </c>
      <c r="BK195" s="134">
        <f>ROUND(I195*H195,2)</f>
        <v>0</v>
      </c>
      <c r="BL195" s="40" t="s">
        <v>263</v>
      </c>
      <c r="BM195" s="185" t="s">
        <v>396</v>
      </c>
    </row>
    <row r="196" spans="2:65" s="2" customFormat="1" ht="24" customHeight="1" x14ac:dyDescent="0.25">
      <c r="B196" s="7"/>
      <c r="C196" s="210" t="s">
        <v>395</v>
      </c>
      <c r="D196" s="210" t="s">
        <v>160</v>
      </c>
      <c r="E196" s="209" t="s">
        <v>956</v>
      </c>
      <c r="F196" s="204" t="s">
        <v>393</v>
      </c>
      <c r="G196" s="208" t="s">
        <v>392</v>
      </c>
      <c r="H196" s="207">
        <v>1</v>
      </c>
      <c r="I196" s="206"/>
      <c r="J196" s="205">
        <f>ROUND(I196*H196,2)</f>
        <v>0</v>
      </c>
      <c r="K196" s="204" t="s">
        <v>35</v>
      </c>
      <c r="L196" s="155"/>
      <c r="M196" s="203" t="s">
        <v>35</v>
      </c>
      <c r="N196" s="202" t="s">
        <v>58</v>
      </c>
      <c r="P196" s="200">
        <f>O196*H196</f>
        <v>0</v>
      </c>
      <c r="Q196" s="200">
        <v>0</v>
      </c>
      <c r="R196" s="200">
        <f>Q196*H196</f>
        <v>0</v>
      </c>
      <c r="S196" s="200">
        <v>0</v>
      </c>
      <c r="T196" s="199">
        <f>S196*H196</f>
        <v>0</v>
      </c>
      <c r="AR196" s="185" t="s">
        <v>293</v>
      </c>
      <c r="AT196" s="185" t="s">
        <v>160</v>
      </c>
      <c r="AU196" s="185" t="s">
        <v>266</v>
      </c>
      <c r="AY196" s="40" t="s">
        <v>265</v>
      </c>
      <c r="BE196" s="134">
        <f>IF(N196="základní",J196,0)</f>
        <v>0</v>
      </c>
      <c r="BF196" s="134">
        <f>IF(N196="snížená",J196,0)</f>
        <v>0</v>
      </c>
      <c r="BG196" s="134">
        <f>IF(N196="zákl. přenesená",J196,0)</f>
        <v>0</v>
      </c>
      <c r="BH196" s="134">
        <f>IF(N196="sníž. přenesená",J196,0)</f>
        <v>0</v>
      </c>
      <c r="BI196" s="134">
        <f>IF(N196="nulová",J196,0)</f>
        <v>0</v>
      </c>
      <c r="BJ196" s="40" t="s">
        <v>264</v>
      </c>
      <c r="BK196" s="134">
        <f>ROUND(I196*H196,2)</f>
        <v>0</v>
      </c>
      <c r="BL196" s="40" t="s">
        <v>292</v>
      </c>
      <c r="BM196" s="185" t="s">
        <v>391</v>
      </c>
    </row>
    <row r="197" spans="2:65" s="66" customFormat="1" ht="25.9" customHeight="1" x14ac:dyDescent="0.2">
      <c r="B197" s="151"/>
      <c r="D197" s="69" t="s">
        <v>110</v>
      </c>
      <c r="E197" s="72" t="s">
        <v>160</v>
      </c>
      <c r="F197" s="72" t="s">
        <v>390</v>
      </c>
      <c r="I197" s="198"/>
      <c r="J197" s="157">
        <f>BK197</f>
        <v>0</v>
      </c>
      <c r="L197" s="151"/>
      <c r="M197" s="150"/>
      <c r="P197" s="149">
        <f>P198+P204+P211+P232+P240+P243</f>
        <v>0</v>
      </c>
      <c r="R197" s="149">
        <f>R198+R204+R211+R232+R240+R243</f>
        <v>19.684383360000002</v>
      </c>
      <c r="T197" s="148">
        <f>T198+T204+T211+T232+T240+T243</f>
        <v>0</v>
      </c>
      <c r="AR197" s="69" t="s">
        <v>325</v>
      </c>
      <c r="AT197" s="147" t="s">
        <v>110</v>
      </c>
      <c r="AU197" s="147" t="s">
        <v>288</v>
      </c>
      <c r="AY197" s="69" t="s">
        <v>265</v>
      </c>
      <c r="BK197" s="146">
        <f>BK198+BK204+BK211+BK232+BK240+BK243</f>
        <v>0</v>
      </c>
    </row>
    <row r="198" spans="2:65" s="66" customFormat="1" ht="22.9" customHeight="1" x14ac:dyDescent="0.2">
      <c r="B198" s="151"/>
      <c r="D198" s="69" t="s">
        <v>110</v>
      </c>
      <c r="E198" s="68" t="s">
        <v>955</v>
      </c>
      <c r="F198" s="68" t="s">
        <v>954</v>
      </c>
      <c r="I198" s="198"/>
      <c r="J198" s="152">
        <f>BK198</f>
        <v>0</v>
      </c>
      <c r="L198" s="151"/>
      <c r="M198" s="150"/>
      <c r="P198" s="149">
        <f>SUM(P199:P203)</f>
        <v>0</v>
      </c>
      <c r="R198" s="149">
        <f>SUM(R199:R203)</f>
        <v>0</v>
      </c>
      <c r="T198" s="148">
        <f>SUM(T199:T203)</f>
        <v>0</v>
      </c>
      <c r="AR198" s="69" t="s">
        <v>325</v>
      </c>
      <c r="AT198" s="147" t="s">
        <v>110</v>
      </c>
      <c r="AU198" s="147" t="s">
        <v>264</v>
      </c>
      <c r="AY198" s="69" t="s">
        <v>265</v>
      </c>
      <c r="BK198" s="146">
        <f>SUM(BK199:BK203)</f>
        <v>0</v>
      </c>
    </row>
    <row r="199" spans="2:65" s="2" customFormat="1" ht="24" customHeight="1" x14ac:dyDescent="0.25">
      <c r="B199" s="7"/>
      <c r="C199" s="197" t="s">
        <v>953</v>
      </c>
      <c r="D199" s="197" t="s">
        <v>78</v>
      </c>
      <c r="E199" s="196" t="s">
        <v>362</v>
      </c>
      <c r="F199" s="191" t="s">
        <v>361</v>
      </c>
      <c r="G199" s="195" t="s">
        <v>348</v>
      </c>
      <c r="H199" s="194">
        <v>1</v>
      </c>
      <c r="I199" s="193"/>
      <c r="J199" s="192">
        <f>ROUND(I199*H199,2)</f>
        <v>0</v>
      </c>
      <c r="K199" s="191" t="s">
        <v>282</v>
      </c>
      <c r="L199" s="7"/>
      <c r="M199" s="201" t="s">
        <v>35</v>
      </c>
      <c r="N199" s="171" t="s">
        <v>58</v>
      </c>
      <c r="P199" s="200">
        <f>O199*H199</f>
        <v>0</v>
      </c>
      <c r="Q199" s="200">
        <v>0</v>
      </c>
      <c r="R199" s="200">
        <f>Q199*H199</f>
        <v>0</v>
      </c>
      <c r="S199" s="200">
        <v>0</v>
      </c>
      <c r="T199" s="199">
        <f>S199*H199</f>
        <v>0</v>
      </c>
      <c r="AR199" s="185" t="s">
        <v>271</v>
      </c>
      <c r="AT199" s="185" t="s">
        <v>78</v>
      </c>
      <c r="AU199" s="185" t="s">
        <v>266</v>
      </c>
      <c r="AY199" s="40" t="s">
        <v>265</v>
      </c>
      <c r="BE199" s="134">
        <f>IF(N199="základní",J199,0)</f>
        <v>0</v>
      </c>
      <c r="BF199" s="134">
        <f>IF(N199="snížená",J199,0)</f>
        <v>0</v>
      </c>
      <c r="BG199" s="134">
        <f>IF(N199="zákl. přenesená",J199,0)</f>
        <v>0</v>
      </c>
      <c r="BH199" s="134">
        <f>IF(N199="sníž. přenesená",J199,0)</f>
        <v>0</v>
      </c>
      <c r="BI199" s="134">
        <f>IF(N199="nulová",J199,0)</f>
        <v>0</v>
      </c>
      <c r="BJ199" s="40" t="s">
        <v>264</v>
      </c>
      <c r="BK199" s="134">
        <f>ROUND(I199*H199,2)</f>
        <v>0</v>
      </c>
      <c r="BL199" s="40" t="s">
        <v>271</v>
      </c>
      <c r="BM199" s="185" t="s">
        <v>952</v>
      </c>
    </row>
    <row r="200" spans="2:65" s="2" customFormat="1" ht="36" customHeight="1" x14ac:dyDescent="0.25">
      <c r="B200" s="7"/>
      <c r="C200" s="197" t="s">
        <v>951</v>
      </c>
      <c r="D200" s="197" t="s">
        <v>78</v>
      </c>
      <c r="E200" s="196" t="s">
        <v>358</v>
      </c>
      <c r="F200" s="191" t="s">
        <v>357</v>
      </c>
      <c r="G200" s="195" t="s">
        <v>348</v>
      </c>
      <c r="H200" s="194">
        <v>1</v>
      </c>
      <c r="I200" s="193"/>
      <c r="J200" s="192">
        <f>ROUND(I200*H200,2)</f>
        <v>0</v>
      </c>
      <c r="K200" s="191" t="s">
        <v>282</v>
      </c>
      <c r="L200" s="7"/>
      <c r="M200" s="201" t="s">
        <v>35</v>
      </c>
      <c r="N200" s="171" t="s">
        <v>58</v>
      </c>
      <c r="P200" s="200">
        <f>O200*H200</f>
        <v>0</v>
      </c>
      <c r="Q200" s="200">
        <v>0</v>
      </c>
      <c r="R200" s="200">
        <f>Q200*H200</f>
        <v>0</v>
      </c>
      <c r="S200" s="200">
        <v>0</v>
      </c>
      <c r="T200" s="199">
        <f>S200*H200</f>
        <v>0</v>
      </c>
      <c r="AR200" s="185" t="s">
        <v>271</v>
      </c>
      <c r="AT200" s="185" t="s">
        <v>78</v>
      </c>
      <c r="AU200" s="185" t="s">
        <v>266</v>
      </c>
      <c r="AY200" s="40" t="s">
        <v>265</v>
      </c>
      <c r="BE200" s="134">
        <f>IF(N200="základní",J200,0)</f>
        <v>0</v>
      </c>
      <c r="BF200" s="134">
        <f>IF(N200="snížená",J200,0)</f>
        <v>0</v>
      </c>
      <c r="BG200" s="134">
        <f>IF(N200="zákl. přenesená",J200,0)</f>
        <v>0</v>
      </c>
      <c r="BH200" s="134">
        <f>IF(N200="sníž. přenesená",J200,0)</f>
        <v>0</v>
      </c>
      <c r="BI200" s="134">
        <f>IF(N200="nulová",J200,0)</f>
        <v>0</v>
      </c>
      <c r="BJ200" s="40" t="s">
        <v>264</v>
      </c>
      <c r="BK200" s="134">
        <f>ROUND(I200*H200,2)</f>
        <v>0</v>
      </c>
      <c r="BL200" s="40" t="s">
        <v>271</v>
      </c>
      <c r="BM200" s="185" t="s">
        <v>950</v>
      </c>
    </row>
    <row r="201" spans="2:65" s="2" customFormat="1" ht="24" customHeight="1" x14ac:dyDescent="0.25">
      <c r="B201" s="7"/>
      <c r="C201" s="197" t="s">
        <v>949</v>
      </c>
      <c r="D201" s="197" t="s">
        <v>78</v>
      </c>
      <c r="E201" s="196" t="s">
        <v>354</v>
      </c>
      <c r="F201" s="191" t="s">
        <v>353</v>
      </c>
      <c r="G201" s="195" t="s">
        <v>348</v>
      </c>
      <c r="H201" s="194">
        <v>1</v>
      </c>
      <c r="I201" s="193"/>
      <c r="J201" s="192">
        <f>ROUND(I201*H201,2)</f>
        <v>0</v>
      </c>
      <c r="K201" s="191" t="s">
        <v>282</v>
      </c>
      <c r="L201" s="7"/>
      <c r="M201" s="201" t="s">
        <v>35</v>
      </c>
      <c r="N201" s="171" t="s">
        <v>58</v>
      </c>
      <c r="P201" s="200">
        <f>O201*H201</f>
        <v>0</v>
      </c>
      <c r="Q201" s="200">
        <v>0</v>
      </c>
      <c r="R201" s="200">
        <f>Q201*H201</f>
        <v>0</v>
      </c>
      <c r="S201" s="200">
        <v>0</v>
      </c>
      <c r="T201" s="199">
        <f>S201*H201</f>
        <v>0</v>
      </c>
      <c r="AR201" s="185" t="s">
        <v>271</v>
      </c>
      <c r="AT201" s="185" t="s">
        <v>78</v>
      </c>
      <c r="AU201" s="185" t="s">
        <v>266</v>
      </c>
      <c r="AY201" s="40" t="s">
        <v>265</v>
      </c>
      <c r="BE201" s="134">
        <f>IF(N201="základní",J201,0)</f>
        <v>0</v>
      </c>
      <c r="BF201" s="134">
        <f>IF(N201="snížená",J201,0)</f>
        <v>0</v>
      </c>
      <c r="BG201" s="134">
        <f>IF(N201="zákl. přenesená",J201,0)</f>
        <v>0</v>
      </c>
      <c r="BH201" s="134">
        <f>IF(N201="sníž. přenesená",J201,0)</f>
        <v>0</v>
      </c>
      <c r="BI201" s="134">
        <f>IF(N201="nulová",J201,0)</f>
        <v>0</v>
      </c>
      <c r="BJ201" s="40" t="s">
        <v>264</v>
      </c>
      <c r="BK201" s="134">
        <f>ROUND(I201*H201,2)</f>
        <v>0</v>
      </c>
      <c r="BL201" s="40" t="s">
        <v>271</v>
      </c>
      <c r="BM201" s="185" t="s">
        <v>948</v>
      </c>
    </row>
    <row r="202" spans="2:65" s="2" customFormat="1" ht="36" customHeight="1" x14ac:dyDescent="0.25">
      <c r="B202" s="7"/>
      <c r="C202" s="197" t="s">
        <v>947</v>
      </c>
      <c r="D202" s="197" t="s">
        <v>78</v>
      </c>
      <c r="E202" s="196" t="s">
        <v>350</v>
      </c>
      <c r="F202" s="191" t="s">
        <v>349</v>
      </c>
      <c r="G202" s="195" t="s">
        <v>348</v>
      </c>
      <c r="H202" s="194">
        <v>1</v>
      </c>
      <c r="I202" s="193"/>
      <c r="J202" s="192">
        <f>ROUND(I202*H202,2)</f>
        <v>0</v>
      </c>
      <c r="K202" s="191" t="s">
        <v>282</v>
      </c>
      <c r="L202" s="7"/>
      <c r="M202" s="201" t="s">
        <v>35</v>
      </c>
      <c r="N202" s="171" t="s">
        <v>58</v>
      </c>
      <c r="P202" s="200">
        <f>O202*H202</f>
        <v>0</v>
      </c>
      <c r="Q202" s="200">
        <v>0</v>
      </c>
      <c r="R202" s="200">
        <f>Q202*H202</f>
        <v>0</v>
      </c>
      <c r="S202" s="200">
        <v>0</v>
      </c>
      <c r="T202" s="199">
        <f>S202*H202</f>
        <v>0</v>
      </c>
      <c r="AR202" s="185" t="s">
        <v>271</v>
      </c>
      <c r="AT202" s="185" t="s">
        <v>78</v>
      </c>
      <c r="AU202" s="185" t="s">
        <v>266</v>
      </c>
      <c r="AY202" s="40" t="s">
        <v>265</v>
      </c>
      <c r="BE202" s="134">
        <f>IF(N202="základní",J202,0)</f>
        <v>0</v>
      </c>
      <c r="BF202" s="134">
        <f>IF(N202="snížená",J202,0)</f>
        <v>0</v>
      </c>
      <c r="BG202" s="134">
        <f>IF(N202="zákl. přenesená",J202,0)</f>
        <v>0</v>
      </c>
      <c r="BH202" s="134">
        <f>IF(N202="sníž. přenesená",J202,0)</f>
        <v>0</v>
      </c>
      <c r="BI202" s="134">
        <f>IF(N202="nulová",J202,0)</f>
        <v>0</v>
      </c>
      <c r="BJ202" s="40" t="s">
        <v>264</v>
      </c>
      <c r="BK202" s="134">
        <f>ROUND(I202*H202,2)</f>
        <v>0</v>
      </c>
      <c r="BL202" s="40" t="s">
        <v>271</v>
      </c>
      <c r="BM202" s="185" t="s">
        <v>946</v>
      </c>
    </row>
    <row r="203" spans="2:65" s="2" customFormat="1" ht="60" customHeight="1" x14ac:dyDescent="0.25">
      <c r="B203" s="7"/>
      <c r="C203" s="210" t="s">
        <v>945</v>
      </c>
      <c r="D203" s="210" t="s">
        <v>160</v>
      </c>
      <c r="E203" s="209" t="s">
        <v>944</v>
      </c>
      <c r="F203" s="204" t="s">
        <v>943</v>
      </c>
      <c r="G203" s="208" t="s">
        <v>339</v>
      </c>
      <c r="H203" s="207">
        <v>1</v>
      </c>
      <c r="I203" s="206"/>
      <c r="J203" s="205">
        <f>ROUND(I203*H203,2)</f>
        <v>0</v>
      </c>
      <c r="K203" s="204" t="s">
        <v>35</v>
      </c>
      <c r="L203" s="155"/>
      <c r="M203" s="203" t="s">
        <v>35</v>
      </c>
      <c r="N203" s="202" t="s">
        <v>58</v>
      </c>
      <c r="P203" s="200">
        <f>O203*H203</f>
        <v>0</v>
      </c>
      <c r="Q203" s="200">
        <v>0</v>
      </c>
      <c r="R203" s="200">
        <f>Q203*H203</f>
        <v>0</v>
      </c>
      <c r="S203" s="200">
        <v>0</v>
      </c>
      <c r="T203" s="199">
        <f>S203*H203</f>
        <v>0</v>
      </c>
      <c r="AR203" s="185" t="s">
        <v>293</v>
      </c>
      <c r="AT203" s="185" t="s">
        <v>160</v>
      </c>
      <c r="AU203" s="185" t="s">
        <v>266</v>
      </c>
      <c r="AY203" s="40" t="s">
        <v>265</v>
      </c>
      <c r="BE203" s="134">
        <f>IF(N203="základní",J203,0)</f>
        <v>0</v>
      </c>
      <c r="BF203" s="134">
        <f>IF(N203="snížená",J203,0)</f>
        <v>0</v>
      </c>
      <c r="BG203" s="134">
        <f>IF(N203="zákl. přenesená",J203,0)</f>
        <v>0</v>
      </c>
      <c r="BH203" s="134">
        <f>IF(N203="sníž. přenesená",J203,0)</f>
        <v>0</v>
      </c>
      <c r="BI203" s="134">
        <f>IF(N203="nulová",J203,0)</f>
        <v>0</v>
      </c>
      <c r="BJ203" s="40" t="s">
        <v>264</v>
      </c>
      <c r="BK203" s="134">
        <f>ROUND(I203*H203,2)</f>
        <v>0</v>
      </c>
      <c r="BL203" s="40" t="s">
        <v>292</v>
      </c>
      <c r="BM203" s="185" t="s">
        <v>942</v>
      </c>
    </row>
    <row r="204" spans="2:65" s="66" customFormat="1" ht="22.9" customHeight="1" x14ac:dyDescent="0.2">
      <c r="B204" s="151"/>
      <c r="D204" s="69" t="s">
        <v>110</v>
      </c>
      <c r="E204" s="68" t="s">
        <v>941</v>
      </c>
      <c r="F204" s="68" t="s">
        <v>940</v>
      </c>
      <c r="I204" s="198"/>
      <c r="J204" s="152">
        <f>BK204</f>
        <v>0</v>
      </c>
      <c r="L204" s="151"/>
      <c r="M204" s="150"/>
      <c r="P204" s="149">
        <f>SUM(P205:P210)</f>
        <v>0</v>
      </c>
      <c r="R204" s="149">
        <f>SUM(R205:R210)</f>
        <v>0</v>
      </c>
      <c r="T204" s="148">
        <f>SUM(T205:T210)</f>
        <v>0</v>
      </c>
      <c r="AR204" s="69" t="s">
        <v>325</v>
      </c>
      <c r="AT204" s="147" t="s">
        <v>110</v>
      </c>
      <c r="AU204" s="147" t="s">
        <v>264</v>
      </c>
      <c r="AY204" s="69" t="s">
        <v>265</v>
      </c>
      <c r="BK204" s="146">
        <f>SUM(BK205:BK210)</f>
        <v>0</v>
      </c>
    </row>
    <row r="205" spans="2:65" s="2" customFormat="1" ht="24" customHeight="1" x14ac:dyDescent="0.25">
      <c r="B205" s="7"/>
      <c r="C205" s="197" t="s">
        <v>728</v>
      </c>
      <c r="D205" s="197" t="s">
        <v>78</v>
      </c>
      <c r="E205" s="196" t="s">
        <v>362</v>
      </c>
      <c r="F205" s="191" t="s">
        <v>361</v>
      </c>
      <c r="G205" s="195" t="s">
        <v>348</v>
      </c>
      <c r="H205" s="194">
        <v>10</v>
      </c>
      <c r="I205" s="193"/>
      <c r="J205" s="192">
        <f t="shared" ref="J205:J210" si="0">ROUND(I205*H205,2)</f>
        <v>0</v>
      </c>
      <c r="K205" s="191" t="s">
        <v>282</v>
      </c>
      <c r="L205" s="7"/>
      <c r="M205" s="201" t="s">
        <v>35</v>
      </c>
      <c r="N205" s="171" t="s">
        <v>58</v>
      </c>
      <c r="P205" s="200">
        <f t="shared" ref="P205:P210" si="1">O205*H205</f>
        <v>0</v>
      </c>
      <c r="Q205" s="200">
        <v>0</v>
      </c>
      <c r="R205" s="200">
        <f t="shared" ref="R205:R210" si="2">Q205*H205</f>
        <v>0</v>
      </c>
      <c r="S205" s="200">
        <v>0</v>
      </c>
      <c r="T205" s="199">
        <f t="shared" ref="T205:T210" si="3">S205*H205</f>
        <v>0</v>
      </c>
      <c r="AR205" s="185" t="s">
        <v>271</v>
      </c>
      <c r="AT205" s="185" t="s">
        <v>78</v>
      </c>
      <c r="AU205" s="185" t="s">
        <v>266</v>
      </c>
      <c r="AY205" s="40" t="s">
        <v>265</v>
      </c>
      <c r="BE205" s="134">
        <f t="shared" ref="BE205:BE210" si="4">IF(N205="základní",J205,0)</f>
        <v>0</v>
      </c>
      <c r="BF205" s="134">
        <f t="shared" ref="BF205:BF210" si="5">IF(N205="snížená",J205,0)</f>
        <v>0</v>
      </c>
      <c r="BG205" s="134">
        <f t="shared" ref="BG205:BG210" si="6">IF(N205="zákl. přenesená",J205,0)</f>
        <v>0</v>
      </c>
      <c r="BH205" s="134">
        <f t="shared" ref="BH205:BH210" si="7">IF(N205="sníž. přenesená",J205,0)</f>
        <v>0</v>
      </c>
      <c r="BI205" s="134">
        <f t="shared" ref="BI205:BI210" si="8">IF(N205="nulová",J205,0)</f>
        <v>0</v>
      </c>
      <c r="BJ205" s="40" t="s">
        <v>264</v>
      </c>
      <c r="BK205" s="134">
        <f t="shared" ref="BK205:BK210" si="9">ROUND(I205*H205,2)</f>
        <v>0</v>
      </c>
      <c r="BL205" s="40" t="s">
        <v>271</v>
      </c>
      <c r="BM205" s="185" t="s">
        <v>939</v>
      </c>
    </row>
    <row r="206" spans="2:65" s="2" customFormat="1" ht="36" customHeight="1" x14ac:dyDescent="0.25">
      <c r="B206" s="7"/>
      <c r="C206" s="197" t="s">
        <v>724</v>
      </c>
      <c r="D206" s="197" t="s">
        <v>78</v>
      </c>
      <c r="E206" s="196" t="s">
        <v>358</v>
      </c>
      <c r="F206" s="191" t="s">
        <v>357</v>
      </c>
      <c r="G206" s="195" t="s">
        <v>348</v>
      </c>
      <c r="H206" s="194">
        <v>10</v>
      </c>
      <c r="I206" s="193"/>
      <c r="J206" s="192">
        <f t="shared" si="0"/>
        <v>0</v>
      </c>
      <c r="K206" s="191" t="s">
        <v>282</v>
      </c>
      <c r="L206" s="7"/>
      <c r="M206" s="201" t="s">
        <v>35</v>
      </c>
      <c r="N206" s="171" t="s">
        <v>58</v>
      </c>
      <c r="P206" s="200">
        <f t="shared" si="1"/>
        <v>0</v>
      </c>
      <c r="Q206" s="200">
        <v>0</v>
      </c>
      <c r="R206" s="200">
        <f t="shared" si="2"/>
        <v>0</v>
      </c>
      <c r="S206" s="200">
        <v>0</v>
      </c>
      <c r="T206" s="199">
        <f t="shared" si="3"/>
        <v>0</v>
      </c>
      <c r="AR206" s="185" t="s">
        <v>271</v>
      </c>
      <c r="AT206" s="185" t="s">
        <v>78</v>
      </c>
      <c r="AU206" s="185" t="s">
        <v>266</v>
      </c>
      <c r="AY206" s="40" t="s">
        <v>265</v>
      </c>
      <c r="BE206" s="134">
        <f t="shared" si="4"/>
        <v>0</v>
      </c>
      <c r="BF206" s="134">
        <f t="shared" si="5"/>
        <v>0</v>
      </c>
      <c r="BG206" s="134">
        <f t="shared" si="6"/>
        <v>0</v>
      </c>
      <c r="BH206" s="134">
        <f t="shared" si="7"/>
        <v>0</v>
      </c>
      <c r="BI206" s="134">
        <f t="shared" si="8"/>
        <v>0</v>
      </c>
      <c r="BJ206" s="40" t="s">
        <v>264</v>
      </c>
      <c r="BK206" s="134">
        <f t="shared" si="9"/>
        <v>0</v>
      </c>
      <c r="BL206" s="40" t="s">
        <v>271</v>
      </c>
      <c r="BM206" s="185" t="s">
        <v>938</v>
      </c>
    </row>
    <row r="207" spans="2:65" s="2" customFormat="1" ht="24" customHeight="1" x14ac:dyDescent="0.25">
      <c r="B207" s="7"/>
      <c r="C207" s="197" t="s">
        <v>705</v>
      </c>
      <c r="D207" s="197" t="s">
        <v>78</v>
      </c>
      <c r="E207" s="196" t="s">
        <v>354</v>
      </c>
      <c r="F207" s="191" t="s">
        <v>353</v>
      </c>
      <c r="G207" s="195" t="s">
        <v>348</v>
      </c>
      <c r="H207" s="194">
        <v>10</v>
      </c>
      <c r="I207" s="193"/>
      <c r="J207" s="192">
        <f t="shared" si="0"/>
        <v>0</v>
      </c>
      <c r="K207" s="191" t="s">
        <v>282</v>
      </c>
      <c r="L207" s="7"/>
      <c r="M207" s="201" t="s">
        <v>35</v>
      </c>
      <c r="N207" s="171" t="s">
        <v>58</v>
      </c>
      <c r="P207" s="200">
        <f t="shared" si="1"/>
        <v>0</v>
      </c>
      <c r="Q207" s="200">
        <v>0</v>
      </c>
      <c r="R207" s="200">
        <f t="shared" si="2"/>
        <v>0</v>
      </c>
      <c r="S207" s="200">
        <v>0</v>
      </c>
      <c r="T207" s="199">
        <f t="shared" si="3"/>
        <v>0</v>
      </c>
      <c r="AR207" s="185" t="s">
        <v>271</v>
      </c>
      <c r="AT207" s="185" t="s">
        <v>78</v>
      </c>
      <c r="AU207" s="185" t="s">
        <v>266</v>
      </c>
      <c r="AY207" s="40" t="s">
        <v>265</v>
      </c>
      <c r="BE207" s="134">
        <f t="shared" si="4"/>
        <v>0</v>
      </c>
      <c r="BF207" s="134">
        <f t="shared" si="5"/>
        <v>0</v>
      </c>
      <c r="BG207" s="134">
        <f t="shared" si="6"/>
        <v>0</v>
      </c>
      <c r="BH207" s="134">
        <f t="shared" si="7"/>
        <v>0</v>
      </c>
      <c r="BI207" s="134">
        <f t="shared" si="8"/>
        <v>0</v>
      </c>
      <c r="BJ207" s="40" t="s">
        <v>264</v>
      </c>
      <c r="BK207" s="134">
        <f t="shared" si="9"/>
        <v>0</v>
      </c>
      <c r="BL207" s="40" t="s">
        <v>271</v>
      </c>
      <c r="BM207" s="185" t="s">
        <v>937</v>
      </c>
    </row>
    <row r="208" spans="2:65" s="2" customFormat="1" ht="36" customHeight="1" x14ac:dyDescent="0.25">
      <c r="B208" s="7"/>
      <c r="C208" s="197" t="s">
        <v>701</v>
      </c>
      <c r="D208" s="197" t="s">
        <v>78</v>
      </c>
      <c r="E208" s="196" t="s">
        <v>350</v>
      </c>
      <c r="F208" s="191" t="s">
        <v>349</v>
      </c>
      <c r="G208" s="195" t="s">
        <v>348</v>
      </c>
      <c r="H208" s="194">
        <v>10</v>
      </c>
      <c r="I208" s="193"/>
      <c r="J208" s="192">
        <f t="shared" si="0"/>
        <v>0</v>
      </c>
      <c r="K208" s="191" t="s">
        <v>282</v>
      </c>
      <c r="L208" s="7"/>
      <c r="M208" s="201" t="s">
        <v>35</v>
      </c>
      <c r="N208" s="171" t="s">
        <v>58</v>
      </c>
      <c r="P208" s="200">
        <f t="shared" si="1"/>
        <v>0</v>
      </c>
      <c r="Q208" s="200">
        <v>0</v>
      </c>
      <c r="R208" s="200">
        <f t="shared" si="2"/>
        <v>0</v>
      </c>
      <c r="S208" s="200">
        <v>0</v>
      </c>
      <c r="T208" s="199">
        <f t="shared" si="3"/>
        <v>0</v>
      </c>
      <c r="AR208" s="185" t="s">
        <v>271</v>
      </c>
      <c r="AT208" s="185" t="s">
        <v>78</v>
      </c>
      <c r="AU208" s="185" t="s">
        <v>266</v>
      </c>
      <c r="AY208" s="40" t="s">
        <v>265</v>
      </c>
      <c r="BE208" s="134">
        <f t="shared" si="4"/>
        <v>0</v>
      </c>
      <c r="BF208" s="134">
        <f t="shared" si="5"/>
        <v>0</v>
      </c>
      <c r="BG208" s="134">
        <f t="shared" si="6"/>
        <v>0</v>
      </c>
      <c r="BH208" s="134">
        <f t="shared" si="7"/>
        <v>0</v>
      </c>
      <c r="BI208" s="134">
        <f t="shared" si="8"/>
        <v>0</v>
      </c>
      <c r="BJ208" s="40" t="s">
        <v>264</v>
      </c>
      <c r="BK208" s="134">
        <f t="shared" si="9"/>
        <v>0</v>
      </c>
      <c r="BL208" s="40" t="s">
        <v>271</v>
      </c>
      <c r="BM208" s="185" t="s">
        <v>936</v>
      </c>
    </row>
    <row r="209" spans="2:65" s="2" customFormat="1" ht="36" customHeight="1" x14ac:dyDescent="0.25">
      <c r="B209" s="7"/>
      <c r="C209" s="210" t="s">
        <v>935</v>
      </c>
      <c r="D209" s="210" t="s">
        <v>160</v>
      </c>
      <c r="E209" s="209" t="s">
        <v>531</v>
      </c>
      <c r="F209" s="204" t="s">
        <v>934</v>
      </c>
      <c r="G209" s="208" t="s">
        <v>339</v>
      </c>
      <c r="H209" s="207">
        <v>10</v>
      </c>
      <c r="I209" s="206"/>
      <c r="J209" s="205">
        <f t="shared" si="0"/>
        <v>0</v>
      </c>
      <c r="K209" s="204" t="s">
        <v>35</v>
      </c>
      <c r="L209" s="155"/>
      <c r="M209" s="203" t="s">
        <v>35</v>
      </c>
      <c r="N209" s="202" t="s">
        <v>58</v>
      </c>
      <c r="P209" s="200">
        <f t="shared" si="1"/>
        <v>0</v>
      </c>
      <c r="Q209" s="200">
        <v>0</v>
      </c>
      <c r="R209" s="200">
        <f t="shared" si="2"/>
        <v>0</v>
      </c>
      <c r="S209" s="200">
        <v>0</v>
      </c>
      <c r="T209" s="199">
        <f t="shared" si="3"/>
        <v>0</v>
      </c>
      <c r="AR209" s="185" t="s">
        <v>293</v>
      </c>
      <c r="AT209" s="185" t="s">
        <v>160</v>
      </c>
      <c r="AU209" s="185" t="s">
        <v>266</v>
      </c>
      <c r="AY209" s="40" t="s">
        <v>265</v>
      </c>
      <c r="BE209" s="134">
        <f t="shared" si="4"/>
        <v>0</v>
      </c>
      <c r="BF209" s="134">
        <f t="shared" si="5"/>
        <v>0</v>
      </c>
      <c r="BG209" s="134">
        <f t="shared" si="6"/>
        <v>0</v>
      </c>
      <c r="BH209" s="134">
        <f t="shared" si="7"/>
        <v>0</v>
      </c>
      <c r="BI209" s="134">
        <f t="shared" si="8"/>
        <v>0</v>
      </c>
      <c r="BJ209" s="40" t="s">
        <v>264</v>
      </c>
      <c r="BK209" s="134">
        <f t="shared" si="9"/>
        <v>0</v>
      </c>
      <c r="BL209" s="40" t="s">
        <v>292</v>
      </c>
      <c r="BM209" s="185" t="s">
        <v>933</v>
      </c>
    </row>
    <row r="210" spans="2:65" s="2" customFormat="1" ht="16.5" customHeight="1" x14ac:dyDescent="0.25">
      <c r="B210" s="7"/>
      <c r="C210" s="210" t="s">
        <v>689</v>
      </c>
      <c r="D210" s="210" t="s">
        <v>160</v>
      </c>
      <c r="E210" s="209" t="s">
        <v>341</v>
      </c>
      <c r="F210" s="204" t="s">
        <v>509</v>
      </c>
      <c r="G210" s="208" t="s">
        <v>339</v>
      </c>
      <c r="H210" s="207">
        <v>30</v>
      </c>
      <c r="I210" s="206"/>
      <c r="J210" s="205">
        <f t="shared" si="0"/>
        <v>0</v>
      </c>
      <c r="K210" s="204" t="s">
        <v>35</v>
      </c>
      <c r="L210" s="155"/>
      <c r="M210" s="203" t="s">
        <v>35</v>
      </c>
      <c r="N210" s="202" t="s">
        <v>58</v>
      </c>
      <c r="P210" s="200">
        <f t="shared" si="1"/>
        <v>0</v>
      </c>
      <c r="Q210" s="200">
        <v>0</v>
      </c>
      <c r="R210" s="200">
        <f t="shared" si="2"/>
        <v>0</v>
      </c>
      <c r="S210" s="200">
        <v>0</v>
      </c>
      <c r="T210" s="199">
        <f t="shared" si="3"/>
        <v>0</v>
      </c>
      <c r="AR210" s="185" t="s">
        <v>293</v>
      </c>
      <c r="AT210" s="185" t="s">
        <v>160</v>
      </c>
      <c r="AU210" s="185" t="s">
        <v>266</v>
      </c>
      <c r="AY210" s="40" t="s">
        <v>265</v>
      </c>
      <c r="BE210" s="134">
        <f t="shared" si="4"/>
        <v>0</v>
      </c>
      <c r="BF210" s="134">
        <f t="shared" si="5"/>
        <v>0</v>
      </c>
      <c r="BG210" s="134">
        <f t="shared" si="6"/>
        <v>0</v>
      </c>
      <c r="BH210" s="134">
        <f t="shared" si="7"/>
        <v>0</v>
      </c>
      <c r="BI210" s="134">
        <f t="shared" si="8"/>
        <v>0</v>
      </c>
      <c r="BJ210" s="40" t="s">
        <v>264</v>
      </c>
      <c r="BK210" s="134">
        <f t="shared" si="9"/>
        <v>0</v>
      </c>
      <c r="BL210" s="40" t="s">
        <v>292</v>
      </c>
      <c r="BM210" s="185" t="s">
        <v>932</v>
      </c>
    </row>
    <row r="211" spans="2:65" s="66" customFormat="1" ht="22.9" customHeight="1" x14ac:dyDescent="0.2">
      <c r="B211" s="151"/>
      <c r="D211" s="69" t="s">
        <v>110</v>
      </c>
      <c r="E211" s="68" t="s">
        <v>931</v>
      </c>
      <c r="F211" s="68" t="s">
        <v>930</v>
      </c>
      <c r="I211" s="198"/>
      <c r="J211" s="152">
        <f>BK211</f>
        <v>0</v>
      </c>
      <c r="L211" s="151"/>
      <c r="M211" s="150"/>
      <c r="P211" s="149">
        <f>SUM(P212:P231)</f>
        <v>0</v>
      </c>
      <c r="R211" s="149">
        <f>SUM(R212:R231)</f>
        <v>0</v>
      </c>
      <c r="T211" s="148">
        <f>SUM(T212:T231)</f>
        <v>0</v>
      </c>
      <c r="AR211" s="69" t="s">
        <v>325</v>
      </c>
      <c r="AT211" s="147" t="s">
        <v>110</v>
      </c>
      <c r="AU211" s="147" t="s">
        <v>264</v>
      </c>
      <c r="AY211" s="69" t="s">
        <v>265</v>
      </c>
      <c r="BK211" s="146">
        <f>SUM(BK212:BK231)</f>
        <v>0</v>
      </c>
    </row>
    <row r="212" spans="2:65" s="2" customFormat="1" ht="36" customHeight="1" x14ac:dyDescent="0.25">
      <c r="B212" s="7"/>
      <c r="C212" s="197" t="s">
        <v>929</v>
      </c>
      <c r="D212" s="197" t="s">
        <v>78</v>
      </c>
      <c r="E212" s="196" t="s">
        <v>928</v>
      </c>
      <c r="F212" s="191" t="s">
        <v>927</v>
      </c>
      <c r="G212" s="195" t="s">
        <v>348</v>
      </c>
      <c r="H212" s="194">
        <v>8</v>
      </c>
      <c r="I212" s="193"/>
      <c r="J212" s="192">
        <f t="shared" ref="J212:J231" si="10">ROUND(I212*H212,2)</f>
        <v>0</v>
      </c>
      <c r="K212" s="191" t="s">
        <v>282</v>
      </c>
      <c r="L212" s="7"/>
      <c r="M212" s="201" t="s">
        <v>35</v>
      </c>
      <c r="N212" s="171" t="s">
        <v>58</v>
      </c>
      <c r="P212" s="200">
        <f t="shared" ref="P212:P231" si="11">O212*H212</f>
        <v>0</v>
      </c>
      <c r="Q212" s="200">
        <v>0</v>
      </c>
      <c r="R212" s="200">
        <f t="shared" ref="R212:R231" si="12">Q212*H212</f>
        <v>0</v>
      </c>
      <c r="S212" s="200">
        <v>0</v>
      </c>
      <c r="T212" s="199">
        <f t="shared" ref="T212:T231" si="13">S212*H212</f>
        <v>0</v>
      </c>
      <c r="AR212" s="185" t="s">
        <v>271</v>
      </c>
      <c r="AT212" s="185" t="s">
        <v>78</v>
      </c>
      <c r="AU212" s="185" t="s">
        <v>266</v>
      </c>
      <c r="AY212" s="40" t="s">
        <v>265</v>
      </c>
      <c r="BE212" s="134">
        <f t="shared" ref="BE212:BE231" si="14">IF(N212="základní",J212,0)</f>
        <v>0</v>
      </c>
      <c r="BF212" s="134">
        <f t="shared" ref="BF212:BF231" si="15">IF(N212="snížená",J212,0)</f>
        <v>0</v>
      </c>
      <c r="BG212" s="134">
        <f t="shared" ref="BG212:BG231" si="16">IF(N212="zákl. přenesená",J212,0)</f>
        <v>0</v>
      </c>
      <c r="BH212" s="134">
        <f t="shared" ref="BH212:BH231" si="17">IF(N212="sníž. přenesená",J212,0)</f>
        <v>0</v>
      </c>
      <c r="BI212" s="134">
        <f t="shared" ref="BI212:BI231" si="18">IF(N212="nulová",J212,0)</f>
        <v>0</v>
      </c>
      <c r="BJ212" s="40" t="s">
        <v>264</v>
      </c>
      <c r="BK212" s="134">
        <f t="shared" ref="BK212:BK231" si="19">ROUND(I212*H212,2)</f>
        <v>0</v>
      </c>
      <c r="BL212" s="40" t="s">
        <v>271</v>
      </c>
      <c r="BM212" s="185" t="s">
        <v>926</v>
      </c>
    </row>
    <row r="213" spans="2:65" s="2" customFormat="1" ht="24" customHeight="1" x14ac:dyDescent="0.25">
      <c r="B213" s="7"/>
      <c r="C213" s="197" t="s">
        <v>925</v>
      </c>
      <c r="D213" s="197" t="s">
        <v>78</v>
      </c>
      <c r="E213" s="196" t="s">
        <v>924</v>
      </c>
      <c r="F213" s="191" t="s">
        <v>923</v>
      </c>
      <c r="G213" s="195" t="s">
        <v>348</v>
      </c>
      <c r="H213" s="194">
        <v>8</v>
      </c>
      <c r="I213" s="193"/>
      <c r="J213" s="192">
        <f t="shared" si="10"/>
        <v>0</v>
      </c>
      <c r="K213" s="191" t="s">
        <v>74</v>
      </c>
      <c r="L213" s="7"/>
      <c r="M213" s="201" t="s">
        <v>35</v>
      </c>
      <c r="N213" s="171" t="s">
        <v>58</v>
      </c>
      <c r="P213" s="200">
        <f t="shared" si="11"/>
        <v>0</v>
      </c>
      <c r="Q213" s="200">
        <v>0</v>
      </c>
      <c r="R213" s="200">
        <f t="shared" si="12"/>
        <v>0</v>
      </c>
      <c r="S213" s="200">
        <v>0</v>
      </c>
      <c r="T213" s="199">
        <f t="shared" si="13"/>
        <v>0</v>
      </c>
      <c r="AR213" s="185" t="s">
        <v>271</v>
      </c>
      <c r="AT213" s="185" t="s">
        <v>78</v>
      </c>
      <c r="AU213" s="185" t="s">
        <v>266</v>
      </c>
      <c r="AY213" s="40" t="s">
        <v>265</v>
      </c>
      <c r="BE213" s="134">
        <f t="shared" si="14"/>
        <v>0</v>
      </c>
      <c r="BF213" s="134">
        <f t="shared" si="15"/>
        <v>0</v>
      </c>
      <c r="BG213" s="134">
        <f t="shared" si="16"/>
        <v>0</v>
      </c>
      <c r="BH213" s="134">
        <f t="shared" si="17"/>
        <v>0</v>
      </c>
      <c r="BI213" s="134">
        <f t="shared" si="18"/>
        <v>0</v>
      </c>
      <c r="BJ213" s="40" t="s">
        <v>264</v>
      </c>
      <c r="BK213" s="134">
        <f t="shared" si="19"/>
        <v>0</v>
      </c>
      <c r="BL213" s="40" t="s">
        <v>271</v>
      </c>
      <c r="BM213" s="185" t="s">
        <v>922</v>
      </c>
    </row>
    <row r="214" spans="2:65" s="2" customFormat="1" ht="36" customHeight="1" x14ac:dyDescent="0.25">
      <c r="B214" s="7"/>
      <c r="C214" s="197" t="s">
        <v>921</v>
      </c>
      <c r="D214" s="197" t="s">
        <v>78</v>
      </c>
      <c r="E214" s="196" t="s">
        <v>920</v>
      </c>
      <c r="F214" s="191" t="s">
        <v>919</v>
      </c>
      <c r="G214" s="195" t="s">
        <v>348</v>
      </c>
      <c r="H214" s="194">
        <v>27</v>
      </c>
      <c r="I214" s="193"/>
      <c r="J214" s="192">
        <f t="shared" si="10"/>
        <v>0</v>
      </c>
      <c r="K214" s="191" t="s">
        <v>282</v>
      </c>
      <c r="L214" s="7"/>
      <c r="M214" s="201" t="s">
        <v>35</v>
      </c>
      <c r="N214" s="171" t="s">
        <v>58</v>
      </c>
      <c r="P214" s="200">
        <f t="shared" si="11"/>
        <v>0</v>
      </c>
      <c r="Q214" s="200">
        <v>0</v>
      </c>
      <c r="R214" s="200">
        <f t="shared" si="12"/>
        <v>0</v>
      </c>
      <c r="S214" s="200">
        <v>0</v>
      </c>
      <c r="T214" s="199">
        <f t="shared" si="13"/>
        <v>0</v>
      </c>
      <c r="AR214" s="185" t="s">
        <v>271</v>
      </c>
      <c r="AT214" s="185" t="s">
        <v>78</v>
      </c>
      <c r="AU214" s="185" t="s">
        <v>266</v>
      </c>
      <c r="AY214" s="40" t="s">
        <v>265</v>
      </c>
      <c r="BE214" s="134">
        <f t="shared" si="14"/>
        <v>0</v>
      </c>
      <c r="BF214" s="134">
        <f t="shared" si="15"/>
        <v>0</v>
      </c>
      <c r="BG214" s="134">
        <f t="shared" si="16"/>
        <v>0</v>
      </c>
      <c r="BH214" s="134">
        <f t="shared" si="17"/>
        <v>0</v>
      </c>
      <c r="BI214" s="134">
        <f t="shared" si="18"/>
        <v>0</v>
      </c>
      <c r="BJ214" s="40" t="s">
        <v>264</v>
      </c>
      <c r="BK214" s="134">
        <f t="shared" si="19"/>
        <v>0</v>
      </c>
      <c r="BL214" s="40" t="s">
        <v>271</v>
      </c>
      <c r="BM214" s="185" t="s">
        <v>918</v>
      </c>
    </row>
    <row r="215" spans="2:65" s="2" customFormat="1" ht="24" customHeight="1" x14ac:dyDescent="0.25">
      <c r="B215" s="7"/>
      <c r="C215" s="197" t="s">
        <v>917</v>
      </c>
      <c r="D215" s="197" t="s">
        <v>78</v>
      </c>
      <c r="E215" s="196" t="s">
        <v>916</v>
      </c>
      <c r="F215" s="191" t="s">
        <v>915</v>
      </c>
      <c r="G215" s="195" t="s">
        <v>348</v>
      </c>
      <c r="H215" s="194">
        <v>162</v>
      </c>
      <c r="I215" s="193"/>
      <c r="J215" s="192">
        <f t="shared" si="10"/>
        <v>0</v>
      </c>
      <c r="K215" s="191" t="s">
        <v>282</v>
      </c>
      <c r="L215" s="7"/>
      <c r="M215" s="201" t="s">
        <v>35</v>
      </c>
      <c r="N215" s="171" t="s">
        <v>58</v>
      </c>
      <c r="P215" s="200">
        <f t="shared" si="11"/>
        <v>0</v>
      </c>
      <c r="Q215" s="200">
        <v>0</v>
      </c>
      <c r="R215" s="200">
        <f t="shared" si="12"/>
        <v>0</v>
      </c>
      <c r="S215" s="200">
        <v>0</v>
      </c>
      <c r="T215" s="199">
        <f t="shared" si="13"/>
        <v>0</v>
      </c>
      <c r="AR215" s="185" t="s">
        <v>271</v>
      </c>
      <c r="AT215" s="185" t="s">
        <v>78</v>
      </c>
      <c r="AU215" s="185" t="s">
        <v>266</v>
      </c>
      <c r="AY215" s="40" t="s">
        <v>265</v>
      </c>
      <c r="BE215" s="134">
        <f t="shared" si="14"/>
        <v>0</v>
      </c>
      <c r="BF215" s="134">
        <f t="shared" si="15"/>
        <v>0</v>
      </c>
      <c r="BG215" s="134">
        <f t="shared" si="16"/>
        <v>0</v>
      </c>
      <c r="BH215" s="134">
        <f t="shared" si="17"/>
        <v>0</v>
      </c>
      <c r="BI215" s="134">
        <f t="shared" si="18"/>
        <v>0</v>
      </c>
      <c r="BJ215" s="40" t="s">
        <v>264</v>
      </c>
      <c r="BK215" s="134">
        <f t="shared" si="19"/>
        <v>0</v>
      </c>
      <c r="BL215" s="40" t="s">
        <v>271</v>
      </c>
      <c r="BM215" s="185" t="s">
        <v>914</v>
      </c>
    </row>
    <row r="216" spans="2:65" s="2" customFormat="1" ht="24" customHeight="1" x14ac:dyDescent="0.25">
      <c r="B216" s="7"/>
      <c r="C216" s="197" t="s">
        <v>913</v>
      </c>
      <c r="D216" s="197" t="s">
        <v>78</v>
      </c>
      <c r="E216" s="196" t="s">
        <v>912</v>
      </c>
      <c r="F216" s="191" t="s">
        <v>911</v>
      </c>
      <c r="G216" s="195" t="s">
        <v>348</v>
      </c>
      <c r="H216" s="194">
        <v>16</v>
      </c>
      <c r="I216" s="193"/>
      <c r="J216" s="192">
        <f t="shared" si="10"/>
        <v>0</v>
      </c>
      <c r="K216" s="191" t="s">
        <v>282</v>
      </c>
      <c r="L216" s="7"/>
      <c r="M216" s="201" t="s">
        <v>35</v>
      </c>
      <c r="N216" s="171" t="s">
        <v>58</v>
      </c>
      <c r="P216" s="200">
        <f t="shared" si="11"/>
        <v>0</v>
      </c>
      <c r="Q216" s="200">
        <v>0</v>
      </c>
      <c r="R216" s="200">
        <f t="shared" si="12"/>
        <v>0</v>
      </c>
      <c r="S216" s="200">
        <v>0</v>
      </c>
      <c r="T216" s="199">
        <f t="shared" si="13"/>
        <v>0</v>
      </c>
      <c r="AR216" s="185" t="s">
        <v>271</v>
      </c>
      <c r="AT216" s="185" t="s">
        <v>78</v>
      </c>
      <c r="AU216" s="185" t="s">
        <v>266</v>
      </c>
      <c r="AY216" s="40" t="s">
        <v>265</v>
      </c>
      <c r="BE216" s="134">
        <f t="shared" si="14"/>
        <v>0</v>
      </c>
      <c r="BF216" s="134">
        <f t="shared" si="15"/>
        <v>0</v>
      </c>
      <c r="BG216" s="134">
        <f t="shared" si="16"/>
        <v>0</v>
      </c>
      <c r="BH216" s="134">
        <f t="shared" si="17"/>
        <v>0</v>
      </c>
      <c r="BI216" s="134">
        <f t="shared" si="18"/>
        <v>0</v>
      </c>
      <c r="BJ216" s="40" t="s">
        <v>264</v>
      </c>
      <c r="BK216" s="134">
        <f t="shared" si="19"/>
        <v>0</v>
      </c>
      <c r="BL216" s="40" t="s">
        <v>271</v>
      </c>
      <c r="BM216" s="185" t="s">
        <v>910</v>
      </c>
    </row>
    <row r="217" spans="2:65" s="2" customFormat="1" ht="36" customHeight="1" x14ac:dyDescent="0.25">
      <c r="B217" s="7"/>
      <c r="C217" s="197" t="s">
        <v>909</v>
      </c>
      <c r="D217" s="197" t="s">
        <v>78</v>
      </c>
      <c r="E217" s="196" t="s">
        <v>908</v>
      </c>
      <c r="F217" s="191" t="s">
        <v>907</v>
      </c>
      <c r="G217" s="195" t="s">
        <v>348</v>
      </c>
      <c r="H217" s="194">
        <v>27</v>
      </c>
      <c r="I217" s="193"/>
      <c r="J217" s="192">
        <f t="shared" si="10"/>
        <v>0</v>
      </c>
      <c r="K217" s="191" t="s">
        <v>282</v>
      </c>
      <c r="L217" s="7"/>
      <c r="M217" s="201" t="s">
        <v>35</v>
      </c>
      <c r="N217" s="171" t="s">
        <v>58</v>
      </c>
      <c r="P217" s="200">
        <f t="shared" si="11"/>
        <v>0</v>
      </c>
      <c r="Q217" s="200">
        <v>0</v>
      </c>
      <c r="R217" s="200">
        <f t="shared" si="12"/>
        <v>0</v>
      </c>
      <c r="S217" s="200">
        <v>0</v>
      </c>
      <c r="T217" s="199">
        <f t="shared" si="13"/>
        <v>0</v>
      </c>
      <c r="AR217" s="185" t="s">
        <v>271</v>
      </c>
      <c r="AT217" s="185" t="s">
        <v>78</v>
      </c>
      <c r="AU217" s="185" t="s">
        <v>266</v>
      </c>
      <c r="AY217" s="40" t="s">
        <v>265</v>
      </c>
      <c r="BE217" s="134">
        <f t="shared" si="14"/>
        <v>0</v>
      </c>
      <c r="BF217" s="134">
        <f t="shared" si="15"/>
        <v>0</v>
      </c>
      <c r="BG217" s="134">
        <f t="shared" si="16"/>
        <v>0</v>
      </c>
      <c r="BH217" s="134">
        <f t="shared" si="17"/>
        <v>0</v>
      </c>
      <c r="BI217" s="134">
        <f t="shared" si="18"/>
        <v>0</v>
      </c>
      <c r="BJ217" s="40" t="s">
        <v>264</v>
      </c>
      <c r="BK217" s="134">
        <f t="shared" si="19"/>
        <v>0</v>
      </c>
      <c r="BL217" s="40" t="s">
        <v>271</v>
      </c>
      <c r="BM217" s="185" t="s">
        <v>906</v>
      </c>
    </row>
    <row r="218" spans="2:65" s="2" customFormat="1" ht="24" customHeight="1" x14ac:dyDescent="0.25">
      <c r="B218" s="7"/>
      <c r="C218" s="197" t="s">
        <v>905</v>
      </c>
      <c r="D218" s="197" t="s">
        <v>78</v>
      </c>
      <c r="E218" s="196" t="s">
        <v>904</v>
      </c>
      <c r="F218" s="191" t="s">
        <v>903</v>
      </c>
      <c r="G218" s="195" t="s">
        <v>348</v>
      </c>
      <c r="H218" s="194">
        <v>27</v>
      </c>
      <c r="I218" s="193"/>
      <c r="J218" s="192">
        <f t="shared" si="10"/>
        <v>0</v>
      </c>
      <c r="K218" s="191" t="s">
        <v>74</v>
      </c>
      <c r="L218" s="7"/>
      <c r="M218" s="201" t="s">
        <v>35</v>
      </c>
      <c r="N218" s="171" t="s">
        <v>58</v>
      </c>
      <c r="P218" s="200">
        <f t="shared" si="11"/>
        <v>0</v>
      </c>
      <c r="Q218" s="200">
        <v>0</v>
      </c>
      <c r="R218" s="200">
        <f t="shared" si="12"/>
        <v>0</v>
      </c>
      <c r="S218" s="200">
        <v>0</v>
      </c>
      <c r="T218" s="199">
        <f t="shared" si="13"/>
        <v>0</v>
      </c>
      <c r="AR218" s="185" t="s">
        <v>271</v>
      </c>
      <c r="AT218" s="185" t="s">
        <v>78</v>
      </c>
      <c r="AU218" s="185" t="s">
        <v>266</v>
      </c>
      <c r="AY218" s="40" t="s">
        <v>265</v>
      </c>
      <c r="BE218" s="134">
        <f t="shared" si="14"/>
        <v>0</v>
      </c>
      <c r="BF218" s="134">
        <f t="shared" si="15"/>
        <v>0</v>
      </c>
      <c r="BG218" s="134">
        <f t="shared" si="16"/>
        <v>0</v>
      </c>
      <c r="BH218" s="134">
        <f t="shared" si="17"/>
        <v>0</v>
      </c>
      <c r="BI218" s="134">
        <f t="shared" si="18"/>
        <v>0</v>
      </c>
      <c r="BJ218" s="40" t="s">
        <v>264</v>
      </c>
      <c r="BK218" s="134">
        <f t="shared" si="19"/>
        <v>0</v>
      </c>
      <c r="BL218" s="40" t="s">
        <v>271</v>
      </c>
      <c r="BM218" s="185" t="s">
        <v>902</v>
      </c>
    </row>
    <row r="219" spans="2:65" s="2" customFormat="1" ht="16.5" customHeight="1" x14ac:dyDescent="0.25">
      <c r="B219" s="7"/>
      <c r="C219" s="197" t="s">
        <v>901</v>
      </c>
      <c r="D219" s="197" t="s">
        <v>78</v>
      </c>
      <c r="E219" s="196" t="s">
        <v>900</v>
      </c>
      <c r="F219" s="191" t="s">
        <v>899</v>
      </c>
      <c r="G219" s="195" t="s">
        <v>348</v>
      </c>
      <c r="H219" s="194">
        <v>8</v>
      </c>
      <c r="I219" s="193"/>
      <c r="J219" s="192">
        <f t="shared" si="10"/>
        <v>0</v>
      </c>
      <c r="K219" s="191" t="s">
        <v>74</v>
      </c>
      <c r="L219" s="7"/>
      <c r="M219" s="201" t="s">
        <v>35</v>
      </c>
      <c r="N219" s="171" t="s">
        <v>58</v>
      </c>
      <c r="P219" s="200">
        <f t="shared" si="11"/>
        <v>0</v>
      </c>
      <c r="Q219" s="200">
        <v>0</v>
      </c>
      <c r="R219" s="200">
        <f t="shared" si="12"/>
        <v>0</v>
      </c>
      <c r="S219" s="200">
        <v>0</v>
      </c>
      <c r="T219" s="199">
        <f t="shared" si="13"/>
        <v>0</v>
      </c>
      <c r="AR219" s="185" t="s">
        <v>271</v>
      </c>
      <c r="AT219" s="185" t="s">
        <v>78</v>
      </c>
      <c r="AU219" s="185" t="s">
        <v>266</v>
      </c>
      <c r="AY219" s="40" t="s">
        <v>265</v>
      </c>
      <c r="BE219" s="134">
        <f t="shared" si="14"/>
        <v>0</v>
      </c>
      <c r="BF219" s="134">
        <f t="shared" si="15"/>
        <v>0</v>
      </c>
      <c r="BG219" s="134">
        <f t="shared" si="16"/>
        <v>0</v>
      </c>
      <c r="BH219" s="134">
        <f t="shared" si="17"/>
        <v>0</v>
      </c>
      <c r="BI219" s="134">
        <f t="shared" si="18"/>
        <v>0</v>
      </c>
      <c r="BJ219" s="40" t="s">
        <v>264</v>
      </c>
      <c r="BK219" s="134">
        <f t="shared" si="19"/>
        <v>0</v>
      </c>
      <c r="BL219" s="40" t="s">
        <v>271</v>
      </c>
      <c r="BM219" s="185" t="s">
        <v>898</v>
      </c>
    </row>
    <row r="220" spans="2:65" s="2" customFormat="1" ht="24" customHeight="1" x14ac:dyDescent="0.25">
      <c r="B220" s="7"/>
      <c r="C220" s="197" t="s">
        <v>897</v>
      </c>
      <c r="D220" s="197" t="s">
        <v>78</v>
      </c>
      <c r="E220" s="196" t="s">
        <v>896</v>
      </c>
      <c r="F220" s="191" t="s">
        <v>895</v>
      </c>
      <c r="G220" s="195" t="s">
        <v>201</v>
      </c>
      <c r="H220" s="194">
        <v>16</v>
      </c>
      <c r="I220" s="193"/>
      <c r="J220" s="192">
        <f t="shared" si="10"/>
        <v>0</v>
      </c>
      <c r="K220" s="191" t="s">
        <v>282</v>
      </c>
      <c r="L220" s="7"/>
      <c r="M220" s="201" t="s">
        <v>35</v>
      </c>
      <c r="N220" s="171" t="s">
        <v>58</v>
      </c>
      <c r="P220" s="200">
        <f t="shared" si="11"/>
        <v>0</v>
      </c>
      <c r="Q220" s="200">
        <v>0</v>
      </c>
      <c r="R220" s="200">
        <f t="shared" si="12"/>
        <v>0</v>
      </c>
      <c r="S220" s="200">
        <v>0</v>
      </c>
      <c r="T220" s="199">
        <f t="shared" si="13"/>
        <v>0</v>
      </c>
      <c r="AR220" s="185" t="s">
        <v>271</v>
      </c>
      <c r="AT220" s="185" t="s">
        <v>78</v>
      </c>
      <c r="AU220" s="185" t="s">
        <v>266</v>
      </c>
      <c r="AY220" s="40" t="s">
        <v>265</v>
      </c>
      <c r="BE220" s="134">
        <f t="shared" si="14"/>
        <v>0</v>
      </c>
      <c r="BF220" s="134">
        <f t="shared" si="15"/>
        <v>0</v>
      </c>
      <c r="BG220" s="134">
        <f t="shared" si="16"/>
        <v>0</v>
      </c>
      <c r="BH220" s="134">
        <f t="shared" si="17"/>
        <v>0</v>
      </c>
      <c r="BI220" s="134">
        <f t="shared" si="18"/>
        <v>0</v>
      </c>
      <c r="BJ220" s="40" t="s">
        <v>264</v>
      </c>
      <c r="BK220" s="134">
        <f t="shared" si="19"/>
        <v>0</v>
      </c>
      <c r="BL220" s="40" t="s">
        <v>271</v>
      </c>
      <c r="BM220" s="185" t="s">
        <v>894</v>
      </c>
    </row>
    <row r="221" spans="2:65" s="2" customFormat="1" ht="36" customHeight="1" x14ac:dyDescent="0.25">
      <c r="B221" s="7"/>
      <c r="C221" s="197" t="s">
        <v>893</v>
      </c>
      <c r="D221" s="197" t="s">
        <v>78</v>
      </c>
      <c r="E221" s="196" t="s">
        <v>892</v>
      </c>
      <c r="F221" s="191" t="s">
        <v>891</v>
      </c>
      <c r="G221" s="195" t="s">
        <v>201</v>
      </c>
      <c r="H221" s="194">
        <v>324</v>
      </c>
      <c r="I221" s="193"/>
      <c r="J221" s="192">
        <f t="shared" si="10"/>
        <v>0</v>
      </c>
      <c r="K221" s="191" t="s">
        <v>282</v>
      </c>
      <c r="L221" s="7"/>
      <c r="M221" s="201" t="s">
        <v>35</v>
      </c>
      <c r="N221" s="171" t="s">
        <v>58</v>
      </c>
      <c r="P221" s="200">
        <f t="shared" si="11"/>
        <v>0</v>
      </c>
      <c r="Q221" s="200">
        <v>0</v>
      </c>
      <c r="R221" s="200">
        <f t="shared" si="12"/>
        <v>0</v>
      </c>
      <c r="S221" s="200">
        <v>0</v>
      </c>
      <c r="T221" s="199">
        <f t="shared" si="13"/>
        <v>0</v>
      </c>
      <c r="AR221" s="185" t="s">
        <v>271</v>
      </c>
      <c r="AT221" s="185" t="s">
        <v>78</v>
      </c>
      <c r="AU221" s="185" t="s">
        <v>266</v>
      </c>
      <c r="AY221" s="40" t="s">
        <v>265</v>
      </c>
      <c r="BE221" s="134">
        <f t="shared" si="14"/>
        <v>0</v>
      </c>
      <c r="BF221" s="134">
        <f t="shared" si="15"/>
        <v>0</v>
      </c>
      <c r="BG221" s="134">
        <f t="shared" si="16"/>
        <v>0</v>
      </c>
      <c r="BH221" s="134">
        <f t="shared" si="17"/>
        <v>0</v>
      </c>
      <c r="BI221" s="134">
        <f t="shared" si="18"/>
        <v>0</v>
      </c>
      <c r="BJ221" s="40" t="s">
        <v>264</v>
      </c>
      <c r="BK221" s="134">
        <f t="shared" si="19"/>
        <v>0</v>
      </c>
      <c r="BL221" s="40" t="s">
        <v>271</v>
      </c>
      <c r="BM221" s="185" t="s">
        <v>890</v>
      </c>
    </row>
    <row r="222" spans="2:65" s="2" customFormat="1" ht="48" customHeight="1" x14ac:dyDescent="0.25">
      <c r="B222" s="7"/>
      <c r="C222" s="210" t="s">
        <v>889</v>
      </c>
      <c r="D222" s="210" t="s">
        <v>160</v>
      </c>
      <c r="E222" s="209" t="s">
        <v>888</v>
      </c>
      <c r="F222" s="204" t="s">
        <v>887</v>
      </c>
      <c r="G222" s="208" t="s">
        <v>339</v>
      </c>
      <c r="H222" s="207">
        <v>8</v>
      </c>
      <c r="I222" s="206"/>
      <c r="J222" s="205">
        <f t="shared" si="10"/>
        <v>0</v>
      </c>
      <c r="K222" s="204" t="s">
        <v>35</v>
      </c>
      <c r="L222" s="155"/>
      <c r="M222" s="203" t="s">
        <v>35</v>
      </c>
      <c r="N222" s="202" t="s">
        <v>58</v>
      </c>
      <c r="P222" s="200">
        <f t="shared" si="11"/>
        <v>0</v>
      </c>
      <c r="Q222" s="200">
        <v>0</v>
      </c>
      <c r="R222" s="200">
        <f t="shared" si="12"/>
        <v>0</v>
      </c>
      <c r="S222" s="200">
        <v>0</v>
      </c>
      <c r="T222" s="199">
        <f t="shared" si="13"/>
        <v>0</v>
      </c>
      <c r="AR222" s="185" t="s">
        <v>293</v>
      </c>
      <c r="AT222" s="185" t="s">
        <v>160</v>
      </c>
      <c r="AU222" s="185" t="s">
        <v>266</v>
      </c>
      <c r="AY222" s="40" t="s">
        <v>265</v>
      </c>
      <c r="BE222" s="134">
        <f t="shared" si="14"/>
        <v>0</v>
      </c>
      <c r="BF222" s="134">
        <f t="shared" si="15"/>
        <v>0</v>
      </c>
      <c r="BG222" s="134">
        <f t="shared" si="16"/>
        <v>0</v>
      </c>
      <c r="BH222" s="134">
        <f t="shared" si="17"/>
        <v>0</v>
      </c>
      <c r="BI222" s="134">
        <f t="shared" si="18"/>
        <v>0</v>
      </c>
      <c r="BJ222" s="40" t="s">
        <v>264</v>
      </c>
      <c r="BK222" s="134">
        <f t="shared" si="19"/>
        <v>0</v>
      </c>
      <c r="BL222" s="40" t="s">
        <v>292</v>
      </c>
      <c r="BM222" s="185" t="s">
        <v>886</v>
      </c>
    </row>
    <row r="223" spans="2:65" s="2" customFormat="1" ht="36" customHeight="1" x14ac:dyDescent="0.25">
      <c r="B223" s="7"/>
      <c r="C223" s="210" t="s">
        <v>885</v>
      </c>
      <c r="D223" s="210" t="s">
        <v>160</v>
      </c>
      <c r="E223" s="209" t="s">
        <v>884</v>
      </c>
      <c r="F223" s="204" t="s">
        <v>883</v>
      </c>
      <c r="G223" s="208" t="s">
        <v>339</v>
      </c>
      <c r="H223" s="207">
        <v>8</v>
      </c>
      <c r="I223" s="206"/>
      <c r="J223" s="205">
        <f t="shared" si="10"/>
        <v>0</v>
      </c>
      <c r="K223" s="204" t="s">
        <v>35</v>
      </c>
      <c r="L223" s="155"/>
      <c r="M223" s="203" t="s">
        <v>35</v>
      </c>
      <c r="N223" s="202" t="s">
        <v>58</v>
      </c>
      <c r="P223" s="200">
        <f t="shared" si="11"/>
        <v>0</v>
      </c>
      <c r="Q223" s="200">
        <v>0</v>
      </c>
      <c r="R223" s="200">
        <f t="shared" si="12"/>
        <v>0</v>
      </c>
      <c r="S223" s="200">
        <v>0</v>
      </c>
      <c r="T223" s="199">
        <f t="shared" si="13"/>
        <v>0</v>
      </c>
      <c r="AR223" s="185" t="s">
        <v>293</v>
      </c>
      <c r="AT223" s="185" t="s">
        <v>160</v>
      </c>
      <c r="AU223" s="185" t="s">
        <v>266</v>
      </c>
      <c r="AY223" s="40" t="s">
        <v>265</v>
      </c>
      <c r="BE223" s="134">
        <f t="shared" si="14"/>
        <v>0</v>
      </c>
      <c r="BF223" s="134">
        <f t="shared" si="15"/>
        <v>0</v>
      </c>
      <c r="BG223" s="134">
        <f t="shared" si="16"/>
        <v>0</v>
      </c>
      <c r="BH223" s="134">
        <f t="shared" si="17"/>
        <v>0</v>
      </c>
      <c r="BI223" s="134">
        <f t="shared" si="18"/>
        <v>0</v>
      </c>
      <c r="BJ223" s="40" t="s">
        <v>264</v>
      </c>
      <c r="BK223" s="134">
        <f t="shared" si="19"/>
        <v>0</v>
      </c>
      <c r="BL223" s="40" t="s">
        <v>292</v>
      </c>
      <c r="BM223" s="185" t="s">
        <v>882</v>
      </c>
    </row>
    <row r="224" spans="2:65" s="2" customFormat="1" ht="24" customHeight="1" x14ac:dyDescent="0.25">
      <c r="B224" s="7"/>
      <c r="C224" s="210" t="s">
        <v>881</v>
      </c>
      <c r="D224" s="210" t="s">
        <v>160</v>
      </c>
      <c r="E224" s="209" t="s">
        <v>880</v>
      </c>
      <c r="F224" s="204" t="s">
        <v>879</v>
      </c>
      <c r="G224" s="208" t="s">
        <v>339</v>
      </c>
      <c r="H224" s="207">
        <v>8</v>
      </c>
      <c r="I224" s="206"/>
      <c r="J224" s="205">
        <f t="shared" si="10"/>
        <v>0</v>
      </c>
      <c r="K224" s="204" t="s">
        <v>35</v>
      </c>
      <c r="L224" s="155"/>
      <c r="M224" s="203" t="s">
        <v>35</v>
      </c>
      <c r="N224" s="202" t="s">
        <v>58</v>
      </c>
      <c r="P224" s="200">
        <f t="shared" si="11"/>
        <v>0</v>
      </c>
      <c r="Q224" s="200">
        <v>0</v>
      </c>
      <c r="R224" s="200">
        <f t="shared" si="12"/>
        <v>0</v>
      </c>
      <c r="S224" s="200">
        <v>0</v>
      </c>
      <c r="T224" s="199">
        <f t="shared" si="13"/>
        <v>0</v>
      </c>
      <c r="AR224" s="185" t="s">
        <v>293</v>
      </c>
      <c r="AT224" s="185" t="s">
        <v>160</v>
      </c>
      <c r="AU224" s="185" t="s">
        <v>266</v>
      </c>
      <c r="AY224" s="40" t="s">
        <v>265</v>
      </c>
      <c r="BE224" s="134">
        <f t="shared" si="14"/>
        <v>0</v>
      </c>
      <c r="BF224" s="134">
        <f t="shared" si="15"/>
        <v>0</v>
      </c>
      <c r="BG224" s="134">
        <f t="shared" si="16"/>
        <v>0</v>
      </c>
      <c r="BH224" s="134">
        <f t="shared" si="17"/>
        <v>0</v>
      </c>
      <c r="BI224" s="134">
        <f t="shared" si="18"/>
        <v>0</v>
      </c>
      <c r="BJ224" s="40" t="s">
        <v>264</v>
      </c>
      <c r="BK224" s="134">
        <f t="shared" si="19"/>
        <v>0</v>
      </c>
      <c r="BL224" s="40" t="s">
        <v>292</v>
      </c>
      <c r="BM224" s="185" t="s">
        <v>878</v>
      </c>
    </row>
    <row r="225" spans="2:65" s="2" customFormat="1" ht="24" customHeight="1" x14ac:dyDescent="0.25">
      <c r="B225" s="7"/>
      <c r="C225" s="210" t="s">
        <v>877</v>
      </c>
      <c r="D225" s="210" t="s">
        <v>160</v>
      </c>
      <c r="E225" s="209" t="s">
        <v>876</v>
      </c>
      <c r="F225" s="204" t="s">
        <v>875</v>
      </c>
      <c r="G225" s="208" t="s">
        <v>339</v>
      </c>
      <c r="H225" s="207">
        <v>7</v>
      </c>
      <c r="I225" s="206"/>
      <c r="J225" s="205">
        <f t="shared" si="10"/>
        <v>0</v>
      </c>
      <c r="K225" s="204" t="s">
        <v>35</v>
      </c>
      <c r="L225" s="155"/>
      <c r="M225" s="203" t="s">
        <v>35</v>
      </c>
      <c r="N225" s="202" t="s">
        <v>58</v>
      </c>
      <c r="P225" s="200">
        <f t="shared" si="11"/>
        <v>0</v>
      </c>
      <c r="Q225" s="200">
        <v>0</v>
      </c>
      <c r="R225" s="200">
        <f t="shared" si="12"/>
        <v>0</v>
      </c>
      <c r="S225" s="200">
        <v>0</v>
      </c>
      <c r="T225" s="199">
        <f t="shared" si="13"/>
        <v>0</v>
      </c>
      <c r="AR225" s="185" t="s">
        <v>293</v>
      </c>
      <c r="AT225" s="185" t="s">
        <v>160</v>
      </c>
      <c r="AU225" s="185" t="s">
        <v>266</v>
      </c>
      <c r="AY225" s="40" t="s">
        <v>265</v>
      </c>
      <c r="BE225" s="134">
        <f t="shared" si="14"/>
        <v>0</v>
      </c>
      <c r="BF225" s="134">
        <f t="shared" si="15"/>
        <v>0</v>
      </c>
      <c r="BG225" s="134">
        <f t="shared" si="16"/>
        <v>0</v>
      </c>
      <c r="BH225" s="134">
        <f t="shared" si="17"/>
        <v>0</v>
      </c>
      <c r="BI225" s="134">
        <f t="shared" si="18"/>
        <v>0</v>
      </c>
      <c r="BJ225" s="40" t="s">
        <v>264</v>
      </c>
      <c r="BK225" s="134">
        <f t="shared" si="19"/>
        <v>0</v>
      </c>
      <c r="BL225" s="40" t="s">
        <v>292</v>
      </c>
      <c r="BM225" s="185" t="s">
        <v>874</v>
      </c>
    </row>
    <row r="226" spans="2:65" s="2" customFormat="1" ht="48" customHeight="1" x14ac:dyDescent="0.25">
      <c r="B226" s="7"/>
      <c r="C226" s="210" t="s">
        <v>873</v>
      </c>
      <c r="D226" s="210" t="s">
        <v>160</v>
      </c>
      <c r="E226" s="209" t="s">
        <v>872</v>
      </c>
      <c r="F226" s="204" t="s">
        <v>871</v>
      </c>
      <c r="G226" s="208" t="s">
        <v>339</v>
      </c>
      <c r="H226" s="207">
        <v>2</v>
      </c>
      <c r="I226" s="206"/>
      <c r="J226" s="205">
        <f t="shared" si="10"/>
        <v>0</v>
      </c>
      <c r="K226" s="204" t="s">
        <v>35</v>
      </c>
      <c r="L226" s="155"/>
      <c r="M226" s="203" t="s">
        <v>35</v>
      </c>
      <c r="N226" s="202" t="s">
        <v>58</v>
      </c>
      <c r="P226" s="200">
        <f t="shared" si="11"/>
        <v>0</v>
      </c>
      <c r="Q226" s="200">
        <v>0</v>
      </c>
      <c r="R226" s="200">
        <f t="shared" si="12"/>
        <v>0</v>
      </c>
      <c r="S226" s="200">
        <v>0</v>
      </c>
      <c r="T226" s="199">
        <f t="shared" si="13"/>
        <v>0</v>
      </c>
      <c r="AR226" s="185" t="s">
        <v>293</v>
      </c>
      <c r="AT226" s="185" t="s">
        <v>160</v>
      </c>
      <c r="AU226" s="185" t="s">
        <v>266</v>
      </c>
      <c r="AY226" s="40" t="s">
        <v>265</v>
      </c>
      <c r="BE226" s="134">
        <f t="shared" si="14"/>
        <v>0</v>
      </c>
      <c r="BF226" s="134">
        <f t="shared" si="15"/>
        <v>0</v>
      </c>
      <c r="BG226" s="134">
        <f t="shared" si="16"/>
        <v>0</v>
      </c>
      <c r="BH226" s="134">
        <f t="shared" si="17"/>
        <v>0</v>
      </c>
      <c r="BI226" s="134">
        <f t="shared" si="18"/>
        <v>0</v>
      </c>
      <c r="BJ226" s="40" t="s">
        <v>264</v>
      </c>
      <c r="BK226" s="134">
        <f t="shared" si="19"/>
        <v>0</v>
      </c>
      <c r="BL226" s="40" t="s">
        <v>292</v>
      </c>
      <c r="BM226" s="185" t="s">
        <v>870</v>
      </c>
    </row>
    <row r="227" spans="2:65" s="2" customFormat="1" ht="48" customHeight="1" x14ac:dyDescent="0.25">
      <c r="B227" s="7"/>
      <c r="C227" s="210" t="s">
        <v>869</v>
      </c>
      <c r="D227" s="210" t="s">
        <v>160</v>
      </c>
      <c r="E227" s="209" t="s">
        <v>868</v>
      </c>
      <c r="F227" s="204" t="s">
        <v>867</v>
      </c>
      <c r="G227" s="208" t="s">
        <v>339</v>
      </c>
      <c r="H227" s="207">
        <v>25</v>
      </c>
      <c r="I227" s="206"/>
      <c r="J227" s="205">
        <f t="shared" si="10"/>
        <v>0</v>
      </c>
      <c r="K227" s="204" t="s">
        <v>35</v>
      </c>
      <c r="L227" s="155"/>
      <c r="M227" s="203" t="s">
        <v>35</v>
      </c>
      <c r="N227" s="202" t="s">
        <v>58</v>
      </c>
      <c r="P227" s="200">
        <f t="shared" si="11"/>
        <v>0</v>
      </c>
      <c r="Q227" s="200">
        <v>0</v>
      </c>
      <c r="R227" s="200">
        <f t="shared" si="12"/>
        <v>0</v>
      </c>
      <c r="S227" s="200">
        <v>0</v>
      </c>
      <c r="T227" s="199">
        <f t="shared" si="13"/>
        <v>0</v>
      </c>
      <c r="AR227" s="185" t="s">
        <v>293</v>
      </c>
      <c r="AT227" s="185" t="s">
        <v>160</v>
      </c>
      <c r="AU227" s="185" t="s">
        <v>266</v>
      </c>
      <c r="AY227" s="40" t="s">
        <v>265</v>
      </c>
      <c r="BE227" s="134">
        <f t="shared" si="14"/>
        <v>0</v>
      </c>
      <c r="BF227" s="134">
        <f t="shared" si="15"/>
        <v>0</v>
      </c>
      <c r="BG227" s="134">
        <f t="shared" si="16"/>
        <v>0</v>
      </c>
      <c r="BH227" s="134">
        <f t="shared" si="17"/>
        <v>0</v>
      </c>
      <c r="BI227" s="134">
        <f t="shared" si="18"/>
        <v>0</v>
      </c>
      <c r="BJ227" s="40" t="s">
        <v>264</v>
      </c>
      <c r="BK227" s="134">
        <f t="shared" si="19"/>
        <v>0</v>
      </c>
      <c r="BL227" s="40" t="s">
        <v>292</v>
      </c>
      <c r="BM227" s="185" t="s">
        <v>866</v>
      </c>
    </row>
    <row r="228" spans="2:65" s="2" customFormat="1" ht="16.5" customHeight="1" x14ac:dyDescent="0.25">
      <c r="B228" s="7"/>
      <c r="C228" s="210" t="s">
        <v>865</v>
      </c>
      <c r="D228" s="210" t="s">
        <v>160</v>
      </c>
      <c r="E228" s="209" t="s">
        <v>864</v>
      </c>
      <c r="F228" s="204" t="s">
        <v>863</v>
      </c>
      <c r="G228" s="208" t="s">
        <v>339</v>
      </c>
      <c r="H228" s="207">
        <v>8</v>
      </c>
      <c r="I228" s="206"/>
      <c r="J228" s="205">
        <f t="shared" si="10"/>
        <v>0</v>
      </c>
      <c r="K228" s="204" t="s">
        <v>35</v>
      </c>
      <c r="L228" s="155"/>
      <c r="M228" s="203" t="s">
        <v>35</v>
      </c>
      <c r="N228" s="202" t="s">
        <v>58</v>
      </c>
      <c r="P228" s="200">
        <f t="shared" si="11"/>
        <v>0</v>
      </c>
      <c r="Q228" s="200">
        <v>0</v>
      </c>
      <c r="R228" s="200">
        <f t="shared" si="12"/>
        <v>0</v>
      </c>
      <c r="S228" s="200">
        <v>0</v>
      </c>
      <c r="T228" s="199">
        <f t="shared" si="13"/>
        <v>0</v>
      </c>
      <c r="AR228" s="185" t="s">
        <v>293</v>
      </c>
      <c r="AT228" s="185" t="s">
        <v>160</v>
      </c>
      <c r="AU228" s="185" t="s">
        <v>266</v>
      </c>
      <c r="AY228" s="40" t="s">
        <v>265</v>
      </c>
      <c r="BE228" s="134">
        <f t="shared" si="14"/>
        <v>0</v>
      </c>
      <c r="BF228" s="134">
        <f t="shared" si="15"/>
        <v>0</v>
      </c>
      <c r="BG228" s="134">
        <f t="shared" si="16"/>
        <v>0</v>
      </c>
      <c r="BH228" s="134">
        <f t="shared" si="17"/>
        <v>0</v>
      </c>
      <c r="BI228" s="134">
        <f t="shared" si="18"/>
        <v>0</v>
      </c>
      <c r="BJ228" s="40" t="s">
        <v>264</v>
      </c>
      <c r="BK228" s="134">
        <f t="shared" si="19"/>
        <v>0</v>
      </c>
      <c r="BL228" s="40" t="s">
        <v>292</v>
      </c>
      <c r="BM228" s="185" t="s">
        <v>862</v>
      </c>
    </row>
    <row r="229" spans="2:65" s="2" customFormat="1" ht="16.5" customHeight="1" x14ac:dyDescent="0.25">
      <c r="B229" s="7"/>
      <c r="C229" s="210" t="s">
        <v>861</v>
      </c>
      <c r="D229" s="210" t="s">
        <v>160</v>
      </c>
      <c r="E229" s="209" t="s">
        <v>860</v>
      </c>
      <c r="F229" s="204" t="s">
        <v>859</v>
      </c>
      <c r="G229" s="208" t="s">
        <v>339</v>
      </c>
      <c r="H229" s="207">
        <v>27</v>
      </c>
      <c r="I229" s="206"/>
      <c r="J229" s="205">
        <f t="shared" si="10"/>
        <v>0</v>
      </c>
      <c r="K229" s="204" t="s">
        <v>35</v>
      </c>
      <c r="L229" s="155"/>
      <c r="M229" s="203" t="s">
        <v>35</v>
      </c>
      <c r="N229" s="202" t="s">
        <v>58</v>
      </c>
      <c r="P229" s="200">
        <f t="shared" si="11"/>
        <v>0</v>
      </c>
      <c r="Q229" s="200">
        <v>0</v>
      </c>
      <c r="R229" s="200">
        <f t="shared" si="12"/>
        <v>0</v>
      </c>
      <c r="S229" s="200">
        <v>0</v>
      </c>
      <c r="T229" s="199">
        <f t="shared" si="13"/>
        <v>0</v>
      </c>
      <c r="AR229" s="185" t="s">
        <v>293</v>
      </c>
      <c r="AT229" s="185" t="s">
        <v>160</v>
      </c>
      <c r="AU229" s="185" t="s">
        <v>266</v>
      </c>
      <c r="AY229" s="40" t="s">
        <v>265</v>
      </c>
      <c r="BE229" s="134">
        <f t="shared" si="14"/>
        <v>0</v>
      </c>
      <c r="BF229" s="134">
        <f t="shared" si="15"/>
        <v>0</v>
      </c>
      <c r="BG229" s="134">
        <f t="shared" si="16"/>
        <v>0</v>
      </c>
      <c r="BH229" s="134">
        <f t="shared" si="17"/>
        <v>0</v>
      </c>
      <c r="BI229" s="134">
        <f t="shared" si="18"/>
        <v>0</v>
      </c>
      <c r="BJ229" s="40" t="s">
        <v>264</v>
      </c>
      <c r="BK229" s="134">
        <f t="shared" si="19"/>
        <v>0</v>
      </c>
      <c r="BL229" s="40" t="s">
        <v>292</v>
      </c>
      <c r="BM229" s="185" t="s">
        <v>858</v>
      </c>
    </row>
    <row r="230" spans="2:65" s="2" customFormat="1" ht="16.5" customHeight="1" x14ac:dyDescent="0.25">
      <c r="B230" s="7"/>
      <c r="C230" s="210" t="s">
        <v>857</v>
      </c>
      <c r="D230" s="210" t="s">
        <v>160</v>
      </c>
      <c r="E230" s="209" t="s">
        <v>856</v>
      </c>
      <c r="F230" s="204" t="s">
        <v>855</v>
      </c>
      <c r="G230" s="208" t="s">
        <v>160</v>
      </c>
      <c r="H230" s="207">
        <v>324</v>
      </c>
      <c r="I230" s="206"/>
      <c r="J230" s="205">
        <f t="shared" si="10"/>
        <v>0</v>
      </c>
      <c r="K230" s="204" t="s">
        <v>35</v>
      </c>
      <c r="L230" s="155"/>
      <c r="M230" s="203" t="s">
        <v>35</v>
      </c>
      <c r="N230" s="202" t="s">
        <v>58</v>
      </c>
      <c r="P230" s="200">
        <f t="shared" si="11"/>
        <v>0</v>
      </c>
      <c r="Q230" s="200">
        <v>0</v>
      </c>
      <c r="R230" s="200">
        <f t="shared" si="12"/>
        <v>0</v>
      </c>
      <c r="S230" s="200">
        <v>0</v>
      </c>
      <c r="T230" s="199">
        <f t="shared" si="13"/>
        <v>0</v>
      </c>
      <c r="AR230" s="185" t="s">
        <v>293</v>
      </c>
      <c r="AT230" s="185" t="s">
        <v>160</v>
      </c>
      <c r="AU230" s="185" t="s">
        <v>266</v>
      </c>
      <c r="AY230" s="40" t="s">
        <v>265</v>
      </c>
      <c r="BE230" s="134">
        <f t="shared" si="14"/>
        <v>0</v>
      </c>
      <c r="BF230" s="134">
        <f t="shared" si="15"/>
        <v>0</v>
      </c>
      <c r="BG230" s="134">
        <f t="shared" si="16"/>
        <v>0</v>
      </c>
      <c r="BH230" s="134">
        <f t="shared" si="17"/>
        <v>0</v>
      </c>
      <c r="BI230" s="134">
        <f t="shared" si="18"/>
        <v>0</v>
      </c>
      <c r="BJ230" s="40" t="s">
        <v>264</v>
      </c>
      <c r="BK230" s="134">
        <f t="shared" si="19"/>
        <v>0</v>
      </c>
      <c r="BL230" s="40" t="s">
        <v>292</v>
      </c>
      <c r="BM230" s="185" t="s">
        <v>854</v>
      </c>
    </row>
    <row r="231" spans="2:65" s="2" customFormat="1" ht="16.5" customHeight="1" x14ac:dyDescent="0.25">
      <c r="B231" s="7"/>
      <c r="C231" s="210" t="s">
        <v>853</v>
      </c>
      <c r="D231" s="210" t="s">
        <v>160</v>
      </c>
      <c r="E231" s="209" t="s">
        <v>852</v>
      </c>
      <c r="F231" s="204" t="s">
        <v>851</v>
      </c>
      <c r="G231" s="208" t="s">
        <v>160</v>
      </c>
      <c r="H231" s="207">
        <v>16</v>
      </c>
      <c r="I231" s="206"/>
      <c r="J231" s="205">
        <f t="shared" si="10"/>
        <v>0</v>
      </c>
      <c r="K231" s="204" t="s">
        <v>35</v>
      </c>
      <c r="L231" s="155"/>
      <c r="M231" s="203" t="s">
        <v>35</v>
      </c>
      <c r="N231" s="202" t="s">
        <v>58</v>
      </c>
      <c r="P231" s="200">
        <f t="shared" si="11"/>
        <v>0</v>
      </c>
      <c r="Q231" s="200">
        <v>0</v>
      </c>
      <c r="R231" s="200">
        <f t="shared" si="12"/>
        <v>0</v>
      </c>
      <c r="S231" s="200">
        <v>0</v>
      </c>
      <c r="T231" s="199">
        <f t="shared" si="13"/>
        <v>0</v>
      </c>
      <c r="AR231" s="185" t="s">
        <v>293</v>
      </c>
      <c r="AT231" s="185" t="s">
        <v>160</v>
      </c>
      <c r="AU231" s="185" t="s">
        <v>266</v>
      </c>
      <c r="AY231" s="40" t="s">
        <v>265</v>
      </c>
      <c r="BE231" s="134">
        <f t="shared" si="14"/>
        <v>0</v>
      </c>
      <c r="BF231" s="134">
        <f t="shared" si="15"/>
        <v>0</v>
      </c>
      <c r="BG231" s="134">
        <f t="shared" si="16"/>
        <v>0</v>
      </c>
      <c r="BH231" s="134">
        <f t="shared" si="17"/>
        <v>0</v>
      </c>
      <c r="BI231" s="134">
        <f t="shared" si="18"/>
        <v>0</v>
      </c>
      <c r="BJ231" s="40" t="s">
        <v>264</v>
      </c>
      <c r="BK231" s="134">
        <f t="shared" si="19"/>
        <v>0</v>
      </c>
      <c r="BL231" s="40" t="s">
        <v>292</v>
      </c>
      <c r="BM231" s="185" t="s">
        <v>850</v>
      </c>
    </row>
    <row r="232" spans="2:65" s="66" customFormat="1" ht="22.9" customHeight="1" x14ac:dyDescent="0.2">
      <c r="B232" s="151"/>
      <c r="D232" s="69" t="s">
        <v>110</v>
      </c>
      <c r="E232" s="68" t="s">
        <v>849</v>
      </c>
      <c r="F232" s="68" t="s">
        <v>848</v>
      </c>
      <c r="I232" s="198"/>
      <c r="J232" s="152">
        <f>BK232</f>
        <v>0</v>
      </c>
      <c r="L232" s="151"/>
      <c r="M232" s="150"/>
      <c r="P232" s="149">
        <f>SUM(P233:P239)</f>
        <v>0</v>
      </c>
      <c r="R232" s="149">
        <f>SUM(R233:R239)</f>
        <v>19.684383360000002</v>
      </c>
      <c r="T232" s="148">
        <f>SUM(T233:T239)</f>
        <v>0</v>
      </c>
      <c r="AR232" s="69" t="s">
        <v>325</v>
      </c>
      <c r="AT232" s="147" t="s">
        <v>110</v>
      </c>
      <c r="AU232" s="147" t="s">
        <v>264</v>
      </c>
      <c r="AY232" s="69" t="s">
        <v>265</v>
      </c>
      <c r="BK232" s="146">
        <f>SUM(BK233:BK239)</f>
        <v>0</v>
      </c>
    </row>
    <row r="233" spans="2:65" s="2" customFormat="1" ht="72" customHeight="1" x14ac:dyDescent="0.25">
      <c r="B233" s="7"/>
      <c r="C233" s="197" t="s">
        <v>847</v>
      </c>
      <c r="D233" s="197" t="s">
        <v>78</v>
      </c>
      <c r="E233" s="196" t="s">
        <v>846</v>
      </c>
      <c r="F233" s="191" t="s">
        <v>845</v>
      </c>
      <c r="G233" s="195" t="s">
        <v>348</v>
      </c>
      <c r="H233" s="194">
        <v>8</v>
      </c>
      <c r="I233" s="193"/>
      <c r="J233" s="192">
        <f>ROUND(I233*H233,2)</f>
        <v>0</v>
      </c>
      <c r="K233" s="191" t="s">
        <v>282</v>
      </c>
      <c r="L233" s="7"/>
      <c r="M233" s="201" t="s">
        <v>35</v>
      </c>
      <c r="N233" s="171" t="s">
        <v>58</v>
      </c>
      <c r="P233" s="200">
        <f>O233*H233</f>
        <v>0</v>
      </c>
      <c r="Q233" s="200">
        <v>0</v>
      </c>
      <c r="R233" s="200">
        <f>Q233*H233</f>
        <v>0</v>
      </c>
      <c r="S233" s="200">
        <v>0</v>
      </c>
      <c r="T233" s="199">
        <f>S233*H233</f>
        <v>0</v>
      </c>
      <c r="AR233" s="185" t="s">
        <v>271</v>
      </c>
      <c r="AT233" s="185" t="s">
        <v>78</v>
      </c>
      <c r="AU233" s="185" t="s">
        <v>266</v>
      </c>
      <c r="AY233" s="40" t="s">
        <v>265</v>
      </c>
      <c r="BE233" s="134">
        <f>IF(N233="základní",J233,0)</f>
        <v>0</v>
      </c>
      <c r="BF233" s="134">
        <f>IF(N233="snížená",J233,0)</f>
        <v>0</v>
      </c>
      <c r="BG233" s="134">
        <f>IF(N233="zákl. přenesená",J233,0)</f>
        <v>0</v>
      </c>
      <c r="BH233" s="134">
        <f>IF(N233="sníž. přenesená",J233,0)</f>
        <v>0</v>
      </c>
      <c r="BI233" s="134">
        <f>IF(N233="nulová",J233,0)</f>
        <v>0</v>
      </c>
      <c r="BJ233" s="40" t="s">
        <v>264</v>
      </c>
      <c r="BK233" s="134">
        <f>ROUND(I233*H233,2)</f>
        <v>0</v>
      </c>
      <c r="BL233" s="40" t="s">
        <v>271</v>
      </c>
      <c r="BM233" s="185" t="s">
        <v>844</v>
      </c>
    </row>
    <row r="234" spans="2:65" s="2" customFormat="1" ht="29.25" x14ac:dyDescent="0.25">
      <c r="B234" s="7"/>
      <c r="D234" s="215" t="s">
        <v>301</v>
      </c>
      <c r="F234" s="214" t="s">
        <v>843</v>
      </c>
      <c r="I234" s="213"/>
      <c r="L234" s="7"/>
      <c r="M234" s="212"/>
      <c r="T234" s="211"/>
      <c r="AT234" s="40" t="s">
        <v>301</v>
      </c>
      <c r="AU234" s="40" t="s">
        <v>266</v>
      </c>
    </row>
    <row r="235" spans="2:65" s="2" customFormat="1" ht="36" customHeight="1" x14ac:dyDescent="0.25">
      <c r="B235" s="7"/>
      <c r="C235" s="197" t="s">
        <v>842</v>
      </c>
      <c r="D235" s="197" t="s">
        <v>78</v>
      </c>
      <c r="E235" s="196" t="s">
        <v>841</v>
      </c>
      <c r="F235" s="191" t="s">
        <v>840</v>
      </c>
      <c r="G235" s="195" t="s">
        <v>223</v>
      </c>
      <c r="H235" s="194">
        <v>4.32</v>
      </c>
      <c r="I235" s="193"/>
      <c r="J235" s="192">
        <f>ROUND(I235*H235,2)</f>
        <v>0</v>
      </c>
      <c r="K235" s="191" t="s">
        <v>282</v>
      </c>
      <c r="L235" s="7"/>
      <c r="M235" s="201" t="s">
        <v>35</v>
      </c>
      <c r="N235" s="171" t="s">
        <v>58</v>
      </c>
      <c r="P235" s="200">
        <f>O235*H235</f>
        <v>0</v>
      </c>
      <c r="Q235" s="200">
        <v>0</v>
      </c>
      <c r="R235" s="200">
        <f>Q235*H235</f>
        <v>0</v>
      </c>
      <c r="S235" s="200">
        <v>0</v>
      </c>
      <c r="T235" s="199">
        <f>S235*H235</f>
        <v>0</v>
      </c>
      <c r="AR235" s="185" t="s">
        <v>271</v>
      </c>
      <c r="AT235" s="185" t="s">
        <v>78</v>
      </c>
      <c r="AU235" s="185" t="s">
        <v>266</v>
      </c>
      <c r="AY235" s="40" t="s">
        <v>265</v>
      </c>
      <c r="BE235" s="134">
        <f>IF(N235="základní",J235,0)</f>
        <v>0</v>
      </c>
      <c r="BF235" s="134">
        <f>IF(N235="snížená",J235,0)</f>
        <v>0</v>
      </c>
      <c r="BG235" s="134">
        <f>IF(N235="zákl. přenesená",J235,0)</f>
        <v>0</v>
      </c>
      <c r="BH235" s="134">
        <f>IF(N235="sníž. přenesená",J235,0)</f>
        <v>0</v>
      </c>
      <c r="BI235" s="134">
        <f>IF(N235="nulová",J235,0)</f>
        <v>0</v>
      </c>
      <c r="BJ235" s="40" t="s">
        <v>264</v>
      </c>
      <c r="BK235" s="134">
        <f>ROUND(I235*H235,2)</f>
        <v>0</v>
      </c>
      <c r="BL235" s="40" t="s">
        <v>271</v>
      </c>
      <c r="BM235" s="185" t="s">
        <v>839</v>
      </c>
    </row>
    <row r="236" spans="2:65" s="2" customFormat="1" ht="24" customHeight="1" x14ac:dyDescent="0.25">
      <c r="B236" s="7"/>
      <c r="C236" s="197" t="s">
        <v>838</v>
      </c>
      <c r="D236" s="197" t="s">
        <v>78</v>
      </c>
      <c r="E236" s="196" t="s">
        <v>837</v>
      </c>
      <c r="F236" s="191" t="s">
        <v>836</v>
      </c>
      <c r="G236" s="195" t="s">
        <v>223</v>
      </c>
      <c r="H236" s="194">
        <v>8.7040000000000006</v>
      </c>
      <c r="I236" s="193"/>
      <c r="J236" s="192">
        <f>ROUND(I236*H236,2)</f>
        <v>0</v>
      </c>
      <c r="K236" s="191" t="s">
        <v>282</v>
      </c>
      <c r="L236" s="7"/>
      <c r="M236" s="201" t="s">
        <v>35</v>
      </c>
      <c r="N236" s="171" t="s">
        <v>58</v>
      </c>
      <c r="P236" s="200">
        <f>O236*H236</f>
        <v>0</v>
      </c>
      <c r="Q236" s="200">
        <v>2.2563399999999998</v>
      </c>
      <c r="R236" s="200">
        <f>Q236*H236</f>
        <v>19.639183360000001</v>
      </c>
      <c r="S236" s="200">
        <v>0</v>
      </c>
      <c r="T236" s="199">
        <f>S236*H236</f>
        <v>0</v>
      </c>
      <c r="AR236" s="185" t="s">
        <v>271</v>
      </c>
      <c r="AT236" s="185" t="s">
        <v>78</v>
      </c>
      <c r="AU236" s="185" t="s">
        <v>266</v>
      </c>
      <c r="AY236" s="40" t="s">
        <v>265</v>
      </c>
      <c r="BE236" s="134">
        <f>IF(N236="základní",J236,0)</f>
        <v>0</v>
      </c>
      <c r="BF236" s="134">
        <f>IF(N236="snížená",J236,0)</f>
        <v>0</v>
      </c>
      <c r="BG236" s="134">
        <f>IF(N236="zákl. přenesená",J236,0)</f>
        <v>0</v>
      </c>
      <c r="BH236" s="134">
        <f>IF(N236="sníž. přenesená",J236,0)</f>
        <v>0</v>
      </c>
      <c r="BI236" s="134">
        <f>IF(N236="nulová",J236,0)</f>
        <v>0</v>
      </c>
      <c r="BJ236" s="40" t="s">
        <v>264</v>
      </c>
      <c r="BK236" s="134">
        <f>ROUND(I236*H236,2)</f>
        <v>0</v>
      </c>
      <c r="BL236" s="40" t="s">
        <v>271</v>
      </c>
      <c r="BM236" s="185" t="s">
        <v>835</v>
      </c>
    </row>
    <row r="237" spans="2:65" s="2" customFormat="1" ht="24" customHeight="1" x14ac:dyDescent="0.25">
      <c r="B237" s="7"/>
      <c r="C237" s="210" t="s">
        <v>834</v>
      </c>
      <c r="D237" s="210" t="s">
        <v>160</v>
      </c>
      <c r="E237" s="209" t="s">
        <v>833</v>
      </c>
      <c r="F237" s="204" t="s">
        <v>832</v>
      </c>
      <c r="G237" s="208" t="s">
        <v>164</v>
      </c>
      <c r="H237" s="207">
        <v>3.36</v>
      </c>
      <c r="I237" s="206"/>
      <c r="J237" s="205">
        <f>ROUND(I237*H237,2)</f>
        <v>0</v>
      </c>
      <c r="K237" s="204" t="s">
        <v>35</v>
      </c>
      <c r="L237" s="155"/>
      <c r="M237" s="203" t="s">
        <v>35</v>
      </c>
      <c r="N237" s="202" t="s">
        <v>58</v>
      </c>
      <c r="P237" s="200">
        <f>O237*H237</f>
        <v>0</v>
      </c>
      <c r="Q237" s="200">
        <v>0</v>
      </c>
      <c r="R237" s="200">
        <f>Q237*H237</f>
        <v>0</v>
      </c>
      <c r="S237" s="200">
        <v>0</v>
      </c>
      <c r="T237" s="199">
        <f>S237*H237</f>
        <v>0</v>
      </c>
      <c r="AR237" s="185" t="s">
        <v>293</v>
      </c>
      <c r="AT237" s="185" t="s">
        <v>160</v>
      </c>
      <c r="AU237" s="185" t="s">
        <v>266</v>
      </c>
      <c r="AY237" s="40" t="s">
        <v>265</v>
      </c>
      <c r="BE237" s="134">
        <f>IF(N237="základní",J237,0)</f>
        <v>0</v>
      </c>
      <c r="BF237" s="134">
        <f>IF(N237="snížená",J237,0)</f>
        <v>0</v>
      </c>
      <c r="BG237" s="134">
        <f>IF(N237="zákl. přenesená",J237,0)</f>
        <v>0</v>
      </c>
      <c r="BH237" s="134">
        <f>IF(N237="sníž. přenesená",J237,0)</f>
        <v>0</v>
      </c>
      <c r="BI237" s="134">
        <f>IF(N237="nulová",J237,0)</f>
        <v>0</v>
      </c>
      <c r="BJ237" s="40" t="s">
        <v>264</v>
      </c>
      <c r="BK237" s="134">
        <f>ROUND(I237*H237,2)</f>
        <v>0</v>
      </c>
      <c r="BL237" s="40" t="s">
        <v>292</v>
      </c>
      <c r="BM237" s="185" t="s">
        <v>831</v>
      </c>
    </row>
    <row r="238" spans="2:65" s="2" customFormat="1" ht="24" customHeight="1" x14ac:dyDescent="0.25">
      <c r="B238" s="7"/>
      <c r="C238" s="210" t="s">
        <v>830</v>
      </c>
      <c r="D238" s="210" t="s">
        <v>160</v>
      </c>
      <c r="E238" s="209" t="s">
        <v>829</v>
      </c>
      <c r="F238" s="204" t="s">
        <v>828</v>
      </c>
      <c r="G238" s="208" t="s">
        <v>164</v>
      </c>
      <c r="H238" s="207">
        <v>3.8879999999999999</v>
      </c>
      <c r="I238" s="206"/>
      <c r="J238" s="205">
        <f>ROUND(I238*H238,2)</f>
        <v>0</v>
      </c>
      <c r="K238" s="204" t="s">
        <v>35</v>
      </c>
      <c r="L238" s="155"/>
      <c r="M238" s="203" t="s">
        <v>35</v>
      </c>
      <c r="N238" s="202" t="s">
        <v>58</v>
      </c>
      <c r="P238" s="200">
        <f>O238*H238</f>
        <v>0</v>
      </c>
      <c r="Q238" s="200">
        <v>0</v>
      </c>
      <c r="R238" s="200">
        <f>Q238*H238</f>
        <v>0</v>
      </c>
      <c r="S238" s="200">
        <v>0</v>
      </c>
      <c r="T238" s="199">
        <f>S238*H238</f>
        <v>0</v>
      </c>
      <c r="AR238" s="185" t="s">
        <v>293</v>
      </c>
      <c r="AT238" s="185" t="s">
        <v>160</v>
      </c>
      <c r="AU238" s="185" t="s">
        <v>266</v>
      </c>
      <c r="AY238" s="40" t="s">
        <v>265</v>
      </c>
      <c r="BE238" s="134">
        <f>IF(N238="základní",J238,0)</f>
        <v>0</v>
      </c>
      <c r="BF238" s="134">
        <f>IF(N238="snížená",J238,0)</f>
        <v>0</v>
      </c>
      <c r="BG238" s="134">
        <f>IF(N238="zákl. přenesená",J238,0)</f>
        <v>0</v>
      </c>
      <c r="BH238" s="134">
        <f>IF(N238="sníž. přenesená",J238,0)</f>
        <v>0</v>
      </c>
      <c r="BI238" s="134">
        <f>IF(N238="nulová",J238,0)</f>
        <v>0</v>
      </c>
      <c r="BJ238" s="40" t="s">
        <v>264</v>
      </c>
      <c r="BK238" s="134">
        <f>ROUND(I238*H238,2)</f>
        <v>0</v>
      </c>
      <c r="BL238" s="40" t="s">
        <v>292</v>
      </c>
      <c r="BM238" s="185" t="s">
        <v>827</v>
      </c>
    </row>
    <row r="239" spans="2:65" s="2" customFormat="1" ht="24" customHeight="1" x14ac:dyDescent="0.25">
      <c r="B239" s="7"/>
      <c r="C239" s="210" t="s">
        <v>826</v>
      </c>
      <c r="D239" s="210" t="s">
        <v>160</v>
      </c>
      <c r="E239" s="209" t="s">
        <v>825</v>
      </c>
      <c r="F239" s="204" t="s">
        <v>824</v>
      </c>
      <c r="G239" s="208" t="s">
        <v>348</v>
      </c>
      <c r="H239" s="207">
        <v>8</v>
      </c>
      <c r="I239" s="206"/>
      <c r="J239" s="205">
        <f>ROUND(I239*H239,2)</f>
        <v>0</v>
      </c>
      <c r="K239" s="204" t="s">
        <v>282</v>
      </c>
      <c r="L239" s="155"/>
      <c r="M239" s="203" t="s">
        <v>35</v>
      </c>
      <c r="N239" s="202" t="s">
        <v>58</v>
      </c>
      <c r="P239" s="200">
        <f>O239*H239</f>
        <v>0</v>
      </c>
      <c r="Q239" s="200">
        <v>5.6499999999999996E-3</v>
      </c>
      <c r="R239" s="200">
        <f>Q239*H239</f>
        <v>4.5199999999999997E-2</v>
      </c>
      <c r="S239" s="200">
        <v>0</v>
      </c>
      <c r="T239" s="199">
        <f>S239*H239</f>
        <v>0</v>
      </c>
      <c r="AR239" s="185" t="s">
        <v>823</v>
      </c>
      <c r="AT239" s="185" t="s">
        <v>160</v>
      </c>
      <c r="AU239" s="185" t="s">
        <v>266</v>
      </c>
      <c r="AY239" s="40" t="s">
        <v>265</v>
      </c>
      <c r="BE239" s="134">
        <f>IF(N239="základní",J239,0)</f>
        <v>0</v>
      </c>
      <c r="BF239" s="134">
        <f>IF(N239="snížená",J239,0)</f>
        <v>0</v>
      </c>
      <c r="BG239" s="134">
        <f>IF(N239="zákl. přenesená",J239,0)</f>
        <v>0</v>
      </c>
      <c r="BH239" s="134">
        <f>IF(N239="sníž. přenesená",J239,0)</f>
        <v>0</v>
      </c>
      <c r="BI239" s="134">
        <f>IF(N239="nulová",J239,0)</f>
        <v>0</v>
      </c>
      <c r="BJ239" s="40" t="s">
        <v>264</v>
      </c>
      <c r="BK239" s="134">
        <f>ROUND(I239*H239,2)</f>
        <v>0</v>
      </c>
      <c r="BL239" s="40" t="s">
        <v>823</v>
      </c>
      <c r="BM239" s="185" t="s">
        <v>822</v>
      </c>
    </row>
    <row r="240" spans="2:65" s="66" customFormat="1" ht="22.9" customHeight="1" x14ac:dyDescent="0.2">
      <c r="B240" s="151"/>
      <c r="D240" s="69" t="s">
        <v>110</v>
      </c>
      <c r="E240" s="68" t="s">
        <v>489</v>
      </c>
      <c r="F240" s="68" t="s">
        <v>488</v>
      </c>
      <c r="I240" s="198"/>
      <c r="J240" s="152">
        <f>BK240</f>
        <v>0</v>
      </c>
      <c r="L240" s="151"/>
      <c r="M240" s="150"/>
      <c r="P240" s="149">
        <f>SUM(P241:P242)</f>
        <v>0</v>
      </c>
      <c r="R240" s="149">
        <f>SUM(R241:R242)</f>
        <v>0</v>
      </c>
      <c r="T240" s="148">
        <f>SUM(T241:T242)</f>
        <v>0</v>
      </c>
      <c r="AR240" s="69" t="s">
        <v>325</v>
      </c>
      <c r="AT240" s="147" t="s">
        <v>110</v>
      </c>
      <c r="AU240" s="147" t="s">
        <v>264</v>
      </c>
      <c r="AY240" s="69" t="s">
        <v>265</v>
      </c>
      <c r="BK240" s="146">
        <f>SUM(BK241:BK242)</f>
        <v>0</v>
      </c>
    </row>
    <row r="241" spans="2:65" s="2" customFormat="1" ht="36" customHeight="1" x14ac:dyDescent="0.25">
      <c r="B241" s="7"/>
      <c r="C241" s="197" t="s">
        <v>375</v>
      </c>
      <c r="D241" s="197" t="s">
        <v>78</v>
      </c>
      <c r="E241" s="196" t="s">
        <v>487</v>
      </c>
      <c r="F241" s="191" t="s">
        <v>486</v>
      </c>
      <c r="G241" s="195" t="s">
        <v>201</v>
      </c>
      <c r="H241" s="194">
        <v>110</v>
      </c>
      <c r="I241" s="193"/>
      <c r="J241" s="192">
        <f>ROUND(I241*H241,2)</f>
        <v>0</v>
      </c>
      <c r="K241" s="191" t="s">
        <v>282</v>
      </c>
      <c r="L241" s="7"/>
      <c r="M241" s="201" t="s">
        <v>35</v>
      </c>
      <c r="N241" s="171" t="s">
        <v>58</v>
      </c>
      <c r="P241" s="200">
        <f>O241*H241</f>
        <v>0</v>
      </c>
      <c r="Q241" s="200">
        <v>0</v>
      </c>
      <c r="R241" s="200">
        <f>Q241*H241</f>
        <v>0</v>
      </c>
      <c r="S241" s="200">
        <v>0</v>
      </c>
      <c r="T241" s="199">
        <f>S241*H241</f>
        <v>0</v>
      </c>
      <c r="AR241" s="185" t="s">
        <v>271</v>
      </c>
      <c r="AT241" s="185" t="s">
        <v>78</v>
      </c>
      <c r="AU241" s="185" t="s">
        <v>266</v>
      </c>
      <c r="AY241" s="40" t="s">
        <v>265</v>
      </c>
      <c r="BE241" s="134">
        <f>IF(N241="základní",J241,0)</f>
        <v>0</v>
      </c>
      <c r="BF241" s="134">
        <f>IF(N241="snížená",J241,0)</f>
        <v>0</v>
      </c>
      <c r="BG241" s="134">
        <f>IF(N241="zákl. přenesená",J241,0)</f>
        <v>0</v>
      </c>
      <c r="BH241" s="134">
        <f>IF(N241="sníž. přenesená",J241,0)</f>
        <v>0</v>
      </c>
      <c r="BI241" s="134">
        <f>IF(N241="nulová",J241,0)</f>
        <v>0</v>
      </c>
      <c r="BJ241" s="40" t="s">
        <v>264</v>
      </c>
      <c r="BK241" s="134">
        <f>ROUND(I241*H241,2)</f>
        <v>0</v>
      </c>
      <c r="BL241" s="40" t="s">
        <v>271</v>
      </c>
      <c r="BM241" s="185" t="s">
        <v>485</v>
      </c>
    </row>
    <row r="242" spans="2:65" s="2" customFormat="1" ht="16.5" customHeight="1" x14ac:dyDescent="0.25">
      <c r="B242" s="7"/>
      <c r="C242" s="210" t="s">
        <v>373</v>
      </c>
      <c r="D242" s="210" t="s">
        <v>160</v>
      </c>
      <c r="E242" s="209" t="s">
        <v>484</v>
      </c>
      <c r="F242" s="204" t="s">
        <v>483</v>
      </c>
      <c r="G242" s="208" t="s">
        <v>160</v>
      </c>
      <c r="H242" s="207">
        <v>110</v>
      </c>
      <c r="I242" s="206"/>
      <c r="J242" s="205">
        <f>ROUND(I242*H242,2)</f>
        <v>0</v>
      </c>
      <c r="K242" s="204" t="s">
        <v>35</v>
      </c>
      <c r="L242" s="155"/>
      <c r="M242" s="203" t="s">
        <v>35</v>
      </c>
      <c r="N242" s="202" t="s">
        <v>58</v>
      </c>
      <c r="P242" s="200">
        <f>O242*H242</f>
        <v>0</v>
      </c>
      <c r="Q242" s="200">
        <v>0</v>
      </c>
      <c r="R242" s="200">
        <f>Q242*H242</f>
        <v>0</v>
      </c>
      <c r="S242" s="200">
        <v>0</v>
      </c>
      <c r="T242" s="199">
        <f>S242*H242</f>
        <v>0</v>
      </c>
      <c r="AR242" s="185" t="s">
        <v>293</v>
      </c>
      <c r="AT242" s="185" t="s">
        <v>160</v>
      </c>
      <c r="AU242" s="185" t="s">
        <v>266</v>
      </c>
      <c r="AY242" s="40" t="s">
        <v>265</v>
      </c>
      <c r="BE242" s="134">
        <f>IF(N242="základní",J242,0)</f>
        <v>0</v>
      </c>
      <c r="BF242" s="134">
        <f>IF(N242="snížená",J242,0)</f>
        <v>0</v>
      </c>
      <c r="BG242" s="134">
        <f>IF(N242="zákl. přenesená",J242,0)</f>
        <v>0</v>
      </c>
      <c r="BH242" s="134">
        <f>IF(N242="sníž. přenesená",J242,0)</f>
        <v>0</v>
      </c>
      <c r="BI242" s="134">
        <f>IF(N242="nulová",J242,0)</f>
        <v>0</v>
      </c>
      <c r="BJ242" s="40" t="s">
        <v>264</v>
      </c>
      <c r="BK242" s="134">
        <f>ROUND(I242*H242,2)</f>
        <v>0</v>
      </c>
      <c r="BL242" s="40" t="s">
        <v>292</v>
      </c>
      <c r="BM242" s="185" t="s">
        <v>482</v>
      </c>
    </row>
    <row r="243" spans="2:65" s="66" customFormat="1" ht="22.9" customHeight="1" x14ac:dyDescent="0.2">
      <c r="B243" s="151"/>
      <c r="D243" s="69" t="s">
        <v>110</v>
      </c>
      <c r="E243" s="68" t="s">
        <v>821</v>
      </c>
      <c r="F243" s="68" t="s">
        <v>820</v>
      </c>
      <c r="I243" s="198"/>
      <c r="J243" s="152">
        <f>BK243</f>
        <v>0</v>
      </c>
      <c r="L243" s="151"/>
      <c r="M243" s="150"/>
      <c r="P243" s="149">
        <f>SUM(P244:P245)</f>
        <v>0</v>
      </c>
      <c r="R243" s="149">
        <f>SUM(R244:R245)</f>
        <v>0</v>
      </c>
      <c r="T243" s="148">
        <f>SUM(T244:T245)</f>
        <v>0</v>
      </c>
      <c r="AR243" s="69" t="s">
        <v>325</v>
      </c>
      <c r="AT243" s="147" t="s">
        <v>110</v>
      </c>
      <c r="AU243" s="147" t="s">
        <v>264</v>
      </c>
      <c r="AY243" s="69" t="s">
        <v>265</v>
      </c>
      <c r="BK243" s="146">
        <f>SUM(BK244:BK245)</f>
        <v>0</v>
      </c>
    </row>
    <row r="244" spans="2:65" s="2" customFormat="1" ht="24" customHeight="1" x14ac:dyDescent="0.25">
      <c r="B244" s="7"/>
      <c r="C244" s="197" t="s">
        <v>683</v>
      </c>
      <c r="D244" s="197" t="s">
        <v>78</v>
      </c>
      <c r="E244" s="196" t="s">
        <v>819</v>
      </c>
      <c r="F244" s="191" t="s">
        <v>818</v>
      </c>
      <c r="G244" s="195" t="s">
        <v>201</v>
      </c>
      <c r="H244" s="194">
        <v>505</v>
      </c>
      <c r="I244" s="193"/>
      <c r="J244" s="192">
        <f>ROUND(I244*H244,2)</f>
        <v>0</v>
      </c>
      <c r="K244" s="191" t="s">
        <v>282</v>
      </c>
      <c r="L244" s="7"/>
      <c r="M244" s="201" t="s">
        <v>35</v>
      </c>
      <c r="N244" s="171" t="s">
        <v>58</v>
      </c>
      <c r="P244" s="200">
        <f>O244*H244</f>
        <v>0</v>
      </c>
      <c r="Q244" s="200">
        <v>0</v>
      </c>
      <c r="R244" s="200">
        <f>Q244*H244</f>
        <v>0</v>
      </c>
      <c r="S244" s="200">
        <v>0</v>
      </c>
      <c r="T244" s="199">
        <f>S244*H244</f>
        <v>0</v>
      </c>
      <c r="AR244" s="185" t="s">
        <v>271</v>
      </c>
      <c r="AT244" s="185" t="s">
        <v>78</v>
      </c>
      <c r="AU244" s="185" t="s">
        <v>266</v>
      </c>
      <c r="AY244" s="40" t="s">
        <v>265</v>
      </c>
      <c r="BE244" s="134">
        <f>IF(N244="základní",J244,0)</f>
        <v>0</v>
      </c>
      <c r="BF244" s="134">
        <f>IF(N244="snížená",J244,0)</f>
        <v>0</v>
      </c>
      <c r="BG244" s="134">
        <f>IF(N244="zákl. přenesená",J244,0)</f>
        <v>0</v>
      </c>
      <c r="BH244" s="134">
        <f>IF(N244="sníž. přenesená",J244,0)</f>
        <v>0</v>
      </c>
      <c r="BI244" s="134">
        <f>IF(N244="nulová",J244,0)</f>
        <v>0</v>
      </c>
      <c r="BJ244" s="40" t="s">
        <v>264</v>
      </c>
      <c r="BK244" s="134">
        <f>ROUND(I244*H244,2)</f>
        <v>0</v>
      </c>
      <c r="BL244" s="40" t="s">
        <v>271</v>
      </c>
      <c r="BM244" s="185" t="s">
        <v>817</v>
      </c>
    </row>
    <row r="245" spans="2:65" s="2" customFormat="1" ht="16.5" customHeight="1" x14ac:dyDescent="0.25">
      <c r="B245" s="7"/>
      <c r="C245" s="210" t="s">
        <v>816</v>
      </c>
      <c r="D245" s="210" t="s">
        <v>160</v>
      </c>
      <c r="E245" s="209" t="s">
        <v>815</v>
      </c>
      <c r="F245" s="204" t="s">
        <v>814</v>
      </c>
      <c r="G245" s="208" t="s">
        <v>160</v>
      </c>
      <c r="H245" s="207">
        <v>505</v>
      </c>
      <c r="I245" s="206"/>
      <c r="J245" s="205">
        <f>ROUND(I245*H245,2)</f>
        <v>0</v>
      </c>
      <c r="K245" s="204" t="s">
        <v>35</v>
      </c>
      <c r="L245" s="155"/>
      <c r="M245" s="203" t="s">
        <v>35</v>
      </c>
      <c r="N245" s="202" t="s">
        <v>58</v>
      </c>
      <c r="P245" s="200">
        <f>O245*H245</f>
        <v>0</v>
      </c>
      <c r="Q245" s="200">
        <v>0</v>
      </c>
      <c r="R245" s="200">
        <f>Q245*H245</f>
        <v>0</v>
      </c>
      <c r="S245" s="200">
        <v>0</v>
      </c>
      <c r="T245" s="199">
        <f>S245*H245</f>
        <v>0</v>
      </c>
      <c r="AR245" s="185" t="s">
        <v>293</v>
      </c>
      <c r="AT245" s="185" t="s">
        <v>160</v>
      </c>
      <c r="AU245" s="185" t="s">
        <v>266</v>
      </c>
      <c r="AY245" s="40" t="s">
        <v>265</v>
      </c>
      <c r="BE245" s="134">
        <f>IF(N245="základní",J245,0)</f>
        <v>0</v>
      </c>
      <c r="BF245" s="134">
        <f>IF(N245="snížená",J245,0)</f>
        <v>0</v>
      </c>
      <c r="BG245" s="134">
        <f>IF(N245="zákl. přenesená",J245,0)</f>
        <v>0</v>
      </c>
      <c r="BH245" s="134">
        <f>IF(N245="sníž. přenesená",J245,0)</f>
        <v>0</v>
      </c>
      <c r="BI245" s="134">
        <f>IF(N245="nulová",J245,0)</f>
        <v>0</v>
      </c>
      <c r="BJ245" s="40" t="s">
        <v>264</v>
      </c>
      <c r="BK245" s="134">
        <f>ROUND(I245*H245,2)</f>
        <v>0</v>
      </c>
      <c r="BL245" s="40" t="s">
        <v>292</v>
      </c>
      <c r="BM245" s="185" t="s">
        <v>813</v>
      </c>
    </row>
    <row r="246" spans="2:65" s="66" customFormat="1" ht="25.9" customHeight="1" x14ac:dyDescent="0.2">
      <c r="B246" s="151"/>
      <c r="D246" s="69" t="s">
        <v>110</v>
      </c>
      <c r="E246" s="72" t="s">
        <v>290</v>
      </c>
      <c r="F246" s="72" t="s">
        <v>289</v>
      </c>
      <c r="I246" s="198"/>
      <c r="J246" s="157">
        <f>BK246</f>
        <v>0</v>
      </c>
      <c r="L246" s="151"/>
      <c r="M246" s="150"/>
      <c r="P246" s="149">
        <f>P247+P249+P251</f>
        <v>0</v>
      </c>
      <c r="R246" s="149">
        <f>R247+R249+R251</f>
        <v>0</v>
      </c>
      <c r="T246" s="148">
        <f>T247+T249+T251</f>
        <v>0</v>
      </c>
      <c r="AR246" s="69" t="s">
        <v>272</v>
      </c>
      <c r="AT246" s="147" t="s">
        <v>110</v>
      </c>
      <c r="AU246" s="147" t="s">
        <v>288</v>
      </c>
      <c r="AY246" s="69" t="s">
        <v>265</v>
      </c>
      <c r="BK246" s="146">
        <f>BK247+BK249+BK251</f>
        <v>0</v>
      </c>
    </row>
    <row r="247" spans="2:65" s="66" customFormat="1" ht="22.9" customHeight="1" x14ac:dyDescent="0.2">
      <c r="B247" s="151"/>
      <c r="D247" s="69" t="s">
        <v>110</v>
      </c>
      <c r="E247" s="68" t="s">
        <v>287</v>
      </c>
      <c r="F247" s="68" t="s">
        <v>286</v>
      </c>
      <c r="I247" s="198"/>
      <c r="J247" s="152">
        <f>BK247</f>
        <v>0</v>
      </c>
      <c r="L247" s="151"/>
      <c r="M247" s="150"/>
      <c r="P247" s="149">
        <f>P248</f>
        <v>0</v>
      </c>
      <c r="R247" s="149">
        <f>R248</f>
        <v>0</v>
      </c>
      <c r="T247" s="148">
        <f>T248</f>
        <v>0</v>
      </c>
      <c r="AR247" s="69" t="s">
        <v>272</v>
      </c>
      <c r="AT247" s="147" t="s">
        <v>110</v>
      </c>
      <c r="AU247" s="147" t="s">
        <v>264</v>
      </c>
      <c r="AY247" s="69" t="s">
        <v>265</v>
      </c>
      <c r="BK247" s="146">
        <f>BK248</f>
        <v>0</v>
      </c>
    </row>
    <row r="248" spans="2:65" s="2" customFormat="1" ht="36" customHeight="1" x14ac:dyDescent="0.25">
      <c r="B248" s="7"/>
      <c r="C248" s="197" t="s">
        <v>285</v>
      </c>
      <c r="D248" s="197" t="s">
        <v>78</v>
      </c>
      <c r="E248" s="196" t="s">
        <v>284</v>
      </c>
      <c r="F248" s="191" t="s">
        <v>283</v>
      </c>
      <c r="G248" s="195" t="s">
        <v>268</v>
      </c>
      <c r="H248" s="194">
        <v>15</v>
      </c>
      <c r="I248" s="193"/>
      <c r="J248" s="192">
        <f>ROUND(I248*H248,2)</f>
        <v>0</v>
      </c>
      <c r="K248" s="191" t="s">
        <v>282</v>
      </c>
      <c r="L248" s="7"/>
      <c r="M248" s="201" t="s">
        <v>35</v>
      </c>
      <c r="N248" s="171" t="s">
        <v>58</v>
      </c>
      <c r="P248" s="200">
        <f>O248*H248</f>
        <v>0</v>
      </c>
      <c r="Q248" s="200">
        <v>0</v>
      </c>
      <c r="R248" s="200">
        <f>Q248*H248</f>
        <v>0</v>
      </c>
      <c r="S248" s="200">
        <v>0</v>
      </c>
      <c r="T248" s="199">
        <f>S248*H248</f>
        <v>0</v>
      </c>
      <c r="AR248" s="185" t="s">
        <v>263</v>
      </c>
      <c r="AT248" s="185" t="s">
        <v>78</v>
      </c>
      <c r="AU248" s="185" t="s">
        <v>266</v>
      </c>
      <c r="AY248" s="40" t="s">
        <v>265</v>
      </c>
      <c r="BE248" s="134">
        <f>IF(N248="základní",J248,0)</f>
        <v>0</v>
      </c>
      <c r="BF248" s="134">
        <f>IF(N248="snížená",J248,0)</f>
        <v>0</v>
      </c>
      <c r="BG248" s="134">
        <f>IF(N248="zákl. přenesená",J248,0)</f>
        <v>0</v>
      </c>
      <c r="BH248" s="134">
        <f>IF(N248="sníž. přenesená",J248,0)</f>
        <v>0</v>
      </c>
      <c r="BI248" s="134">
        <f>IF(N248="nulová",J248,0)</f>
        <v>0</v>
      </c>
      <c r="BJ248" s="40" t="s">
        <v>264</v>
      </c>
      <c r="BK248" s="134">
        <f>ROUND(I248*H248,2)</f>
        <v>0</v>
      </c>
      <c r="BL248" s="40" t="s">
        <v>263</v>
      </c>
      <c r="BM248" s="185" t="s">
        <v>281</v>
      </c>
    </row>
    <row r="249" spans="2:65" s="66" customFormat="1" ht="22.9" customHeight="1" x14ac:dyDescent="0.2">
      <c r="B249" s="151"/>
      <c r="D249" s="69" t="s">
        <v>110</v>
      </c>
      <c r="E249" s="68" t="s">
        <v>280</v>
      </c>
      <c r="F249" s="68" t="s">
        <v>279</v>
      </c>
      <c r="I249" s="198"/>
      <c r="J249" s="152">
        <f>BK249</f>
        <v>0</v>
      </c>
      <c r="L249" s="151"/>
      <c r="M249" s="150"/>
      <c r="P249" s="149">
        <f>P250</f>
        <v>0</v>
      </c>
      <c r="R249" s="149">
        <f>R250</f>
        <v>0</v>
      </c>
      <c r="T249" s="148">
        <f>T250</f>
        <v>0</v>
      </c>
      <c r="AR249" s="69" t="s">
        <v>272</v>
      </c>
      <c r="AT249" s="147" t="s">
        <v>110</v>
      </c>
      <c r="AU249" s="147" t="s">
        <v>264</v>
      </c>
      <c r="AY249" s="69" t="s">
        <v>265</v>
      </c>
      <c r="BK249" s="146">
        <f>BK250</f>
        <v>0</v>
      </c>
    </row>
    <row r="250" spans="2:65" s="2" customFormat="1" ht="24" customHeight="1" x14ac:dyDescent="0.25">
      <c r="B250" s="7"/>
      <c r="C250" s="197" t="s">
        <v>278</v>
      </c>
      <c r="D250" s="197" t="s">
        <v>78</v>
      </c>
      <c r="E250" s="196" t="s">
        <v>277</v>
      </c>
      <c r="F250" s="191" t="s">
        <v>276</v>
      </c>
      <c r="G250" s="195" t="s">
        <v>268</v>
      </c>
      <c r="H250" s="194">
        <v>30</v>
      </c>
      <c r="I250" s="193"/>
      <c r="J250" s="192">
        <f>ROUND(I250*H250,2)</f>
        <v>0</v>
      </c>
      <c r="K250" s="191" t="s">
        <v>267</v>
      </c>
      <c r="L250" s="7"/>
      <c r="M250" s="201" t="s">
        <v>35</v>
      </c>
      <c r="N250" s="171" t="s">
        <v>58</v>
      </c>
      <c r="P250" s="200">
        <f>O250*H250</f>
        <v>0</v>
      </c>
      <c r="Q250" s="200">
        <v>0</v>
      </c>
      <c r="R250" s="200">
        <f>Q250*H250</f>
        <v>0</v>
      </c>
      <c r="S250" s="200">
        <v>0</v>
      </c>
      <c r="T250" s="199">
        <f>S250*H250</f>
        <v>0</v>
      </c>
      <c r="AR250" s="185" t="s">
        <v>263</v>
      </c>
      <c r="AT250" s="185" t="s">
        <v>78</v>
      </c>
      <c r="AU250" s="185" t="s">
        <v>266</v>
      </c>
      <c r="AY250" s="40" t="s">
        <v>265</v>
      </c>
      <c r="BE250" s="134">
        <f>IF(N250="základní",J250,0)</f>
        <v>0</v>
      </c>
      <c r="BF250" s="134">
        <f>IF(N250="snížená",J250,0)</f>
        <v>0</v>
      </c>
      <c r="BG250" s="134">
        <f>IF(N250="zákl. přenesená",J250,0)</f>
        <v>0</v>
      </c>
      <c r="BH250" s="134">
        <f>IF(N250="sníž. přenesená",J250,0)</f>
        <v>0</v>
      </c>
      <c r="BI250" s="134">
        <f>IF(N250="nulová",J250,0)</f>
        <v>0</v>
      </c>
      <c r="BJ250" s="40" t="s">
        <v>264</v>
      </c>
      <c r="BK250" s="134">
        <f>ROUND(I250*H250,2)</f>
        <v>0</v>
      </c>
      <c r="BL250" s="40" t="s">
        <v>263</v>
      </c>
      <c r="BM250" s="185" t="s">
        <v>275</v>
      </c>
    </row>
    <row r="251" spans="2:65" s="66" customFormat="1" ht="22.9" customHeight="1" x14ac:dyDescent="0.2">
      <c r="B251" s="151"/>
      <c r="D251" s="69" t="s">
        <v>110</v>
      </c>
      <c r="E251" s="68" t="s">
        <v>274</v>
      </c>
      <c r="F251" s="68" t="s">
        <v>273</v>
      </c>
      <c r="I251" s="198"/>
      <c r="J251" s="152">
        <f>BK251</f>
        <v>0</v>
      </c>
      <c r="L251" s="151"/>
      <c r="M251" s="150"/>
      <c r="P251" s="149">
        <f>P252</f>
        <v>0</v>
      </c>
      <c r="R251" s="149">
        <f>R252</f>
        <v>0</v>
      </c>
      <c r="T251" s="148">
        <f>T252</f>
        <v>0</v>
      </c>
      <c r="AR251" s="69" t="s">
        <v>272</v>
      </c>
      <c r="AT251" s="147" t="s">
        <v>110</v>
      </c>
      <c r="AU251" s="147" t="s">
        <v>264</v>
      </c>
      <c r="AY251" s="69" t="s">
        <v>265</v>
      </c>
      <c r="BK251" s="146">
        <f>BK252</f>
        <v>0</v>
      </c>
    </row>
    <row r="252" spans="2:65" s="2" customFormat="1" ht="24" customHeight="1" x14ac:dyDescent="0.25">
      <c r="B252" s="7"/>
      <c r="C252" s="197" t="s">
        <v>271</v>
      </c>
      <c r="D252" s="197" t="s">
        <v>78</v>
      </c>
      <c r="E252" s="196" t="s">
        <v>270</v>
      </c>
      <c r="F252" s="191" t="s">
        <v>269</v>
      </c>
      <c r="G252" s="195" t="s">
        <v>268</v>
      </c>
      <c r="H252" s="194">
        <v>20</v>
      </c>
      <c r="I252" s="193"/>
      <c r="J252" s="192">
        <f>ROUND(I252*H252,2)</f>
        <v>0</v>
      </c>
      <c r="K252" s="191" t="s">
        <v>267</v>
      </c>
      <c r="L252" s="7"/>
      <c r="M252" s="190" t="s">
        <v>35</v>
      </c>
      <c r="N252" s="189" t="s">
        <v>58</v>
      </c>
      <c r="O252" s="188"/>
      <c r="P252" s="187">
        <f>O252*H252</f>
        <v>0</v>
      </c>
      <c r="Q252" s="187">
        <v>0</v>
      </c>
      <c r="R252" s="187">
        <f>Q252*H252</f>
        <v>0</v>
      </c>
      <c r="S252" s="187">
        <v>0</v>
      </c>
      <c r="T252" s="186">
        <f>S252*H252</f>
        <v>0</v>
      </c>
      <c r="AR252" s="185" t="s">
        <v>263</v>
      </c>
      <c r="AT252" s="185" t="s">
        <v>78</v>
      </c>
      <c r="AU252" s="185" t="s">
        <v>266</v>
      </c>
      <c r="AY252" s="40" t="s">
        <v>265</v>
      </c>
      <c r="BE252" s="134">
        <f>IF(N252="základní",J252,0)</f>
        <v>0</v>
      </c>
      <c r="BF252" s="134">
        <f>IF(N252="snížená",J252,0)</f>
        <v>0</v>
      </c>
      <c r="BG252" s="134">
        <f>IF(N252="zákl. přenesená",J252,0)</f>
        <v>0</v>
      </c>
      <c r="BH252" s="134">
        <f>IF(N252="sníž. přenesená",J252,0)</f>
        <v>0</v>
      </c>
      <c r="BI252" s="134">
        <f>IF(N252="nulová",J252,0)</f>
        <v>0</v>
      </c>
      <c r="BJ252" s="40" t="s">
        <v>264</v>
      </c>
      <c r="BK252" s="134">
        <f>ROUND(I252*H252,2)</f>
        <v>0</v>
      </c>
      <c r="BL252" s="40" t="s">
        <v>263</v>
      </c>
      <c r="BM252" s="185" t="s">
        <v>262</v>
      </c>
    </row>
    <row r="253" spans="2:65" s="2" customFormat="1" ht="6.95" customHeight="1" x14ac:dyDescent="0.25">
      <c r="B253" s="4"/>
      <c r="C253" s="3"/>
      <c r="D253" s="3"/>
      <c r="E253" s="3"/>
      <c r="F253" s="3"/>
      <c r="G253" s="3"/>
      <c r="H253" s="3"/>
      <c r="I253" s="184"/>
      <c r="J253" s="3"/>
      <c r="K253" s="3"/>
      <c r="L253" s="7"/>
    </row>
  </sheetData>
  <sheetProtection algorithmName="SHA-512" hashValue="qVNgzrsmqoQ3YDJQCfNYtwlqqf7sd2lCdn1H7cwgA8Y1eGYtwnsolw9EQHvk9eXRM8qN1sknlih0WlTVQAyJ0w==" saltValue="7bVTyEMCxcylU9lw1INqxuPZCIXvb5XzT6yReuYLK2aqNMJJe6NBVRo24hVl5WecLjQD+27d9fSnx3dr3G0qvQ==" spinCount="100000" sheet="1" objects="1" scenarios="1" formatColumns="0" formatRows="0" autoFilter="0"/>
  <autoFilter ref="C140:K252" xr:uid="{00000000-0009-0000-0000-000003000000}"/>
  <mergeCells count="9">
    <mergeCell ref="E87:H87"/>
    <mergeCell ref="E131:H131"/>
    <mergeCell ref="E133:H13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2605C-FCFF-4C75-BE61-FFEF3B618522}">
  <sheetPr>
    <pageSetUpPr fitToPage="1"/>
  </sheetPr>
  <dimension ref="B2:BM188"/>
  <sheetViews>
    <sheetView showGridLines="0" workbookViewId="0">
      <selection activeCell="K30" sqref="K30:O30"/>
    </sheetView>
  </sheetViews>
  <sheetFormatPr defaultRowHeight="11.25" x14ac:dyDescent="0.2"/>
  <cols>
    <col min="1" max="1" width="7.140625" style="1" customWidth="1"/>
    <col min="2" max="2" width="1.42578125" style="1" customWidth="1"/>
    <col min="3" max="3" width="3.5703125" style="1" customWidth="1"/>
    <col min="4" max="4" width="3.7109375" style="1" customWidth="1"/>
    <col min="5" max="5" width="14.7109375" style="1" customWidth="1"/>
    <col min="6" max="6" width="43.5703125" style="1" customWidth="1"/>
    <col min="7" max="7" width="6" style="1" customWidth="1"/>
    <col min="8" max="8" width="9.85546875" style="1" customWidth="1"/>
    <col min="9" max="9" width="17.28515625" style="183" customWidth="1"/>
    <col min="10" max="10" width="17.28515625" style="1" customWidth="1"/>
    <col min="11" max="11" width="17.28515625" style="1" hidden="1" customWidth="1"/>
    <col min="12" max="12" width="8" style="1" customWidth="1"/>
    <col min="13" max="13" width="9.28515625" style="1" hidden="1" customWidth="1"/>
    <col min="14" max="14" width="9.140625" style="1"/>
    <col min="15" max="20" width="12.140625" style="1" hidden="1" customWidth="1"/>
    <col min="21" max="21" width="14" style="1" hidden="1" customWidth="1"/>
    <col min="22" max="22" width="10.5703125" style="1" customWidth="1"/>
    <col min="23" max="23" width="14" style="1" customWidth="1"/>
    <col min="24" max="24" width="10.5703125" style="1" customWidth="1"/>
    <col min="25" max="25" width="12.85546875" style="1" customWidth="1"/>
    <col min="26" max="26" width="9.42578125" style="1" customWidth="1"/>
    <col min="27" max="27" width="12.85546875" style="1" customWidth="1"/>
    <col min="28" max="28" width="14" style="1" customWidth="1"/>
    <col min="29" max="29" width="9.42578125" style="1" customWidth="1"/>
    <col min="30" max="30" width="12.85546875" style="1" customWidth="1"/>
    <col min="31" max="31" width="14" style="1" customWidth="1"/>
    <col min="32" max="16384" width="9.140625" style="1"/>
  </cols>
  <sheetData>
    <row r="2" spans="2:46" ht="36.950000000000003" customHeight="1" x14ac:dyDescent="0.2">
      <c r="L2" s="254"/>
      <c r="M2" s="254"/>
      <c r="N2" s="254"/>
      <c r="O2" s="254"/>
      <c r="P2" s="254"/>
      <c r="Q2" s="254"/>
      <c r="R2" s="254"/>
      <c r="S2" s="254"/>
      <c r="T2" s="254"/>
      <c r="U2" s="254"/>
      <c r="V2" s="254"/>
      <c r="AT2" s="40" t="s">
        <v>1066</v>
      </c>
    </row>
    <row r="3" spans="2:46" ht="6.95" customHeight="1" x14ac:dyDescent="0.2">
      <c r="B3" s="45"/>
      <c r="C3" s="44"/>
      <c r="D3" s="44"/>
      <c r="E3" s="44"/>
      <c r="F3" s="44"/>
      <c r="G3" s="44"/>
      <c r="H3" s="44"/>
      <c r="I3" s="241"/>
      <c r="J3" s="44"/>
      <c r="K3" s="44"/>
      <c r="L3" s="38"/>
      <c r="AT3" s="40" t="s">
        <v>266</v>
      </c>
    </row>
    <row r="4" spans="2:46" ht="24.95" customHeight="1" x14ac:dyDescent="0.2">
      <c r="B4" s="38"/>
      <c r="D4" s="26" t="s">
        <v>147</v>
      </c>
      <c r="L4" s="38"/>
      <c r="M4" s="240" t="s">
        <v>480</v>
      </c>
      <c r="AT4" s="40" t="s">
        <v>479</v>
      </c>
    </row>
    <row r="5" spans="2:46" ht="6.95" customHeight="1" x14ac:dyDescent="0.2">
      <c r="B5" s="38"/>
      <c r="L5" s="38"/>
    </row>
    <row r="6" spans="2:46" ht="12" customHeight="1" x14ac:dyDescent="0.2">
      <c r="B6" s="38"/>
      <c r="D6" s="219" t="s">
        <v>48</v>
      </c>
      <c r="L6" s="38"/>
    </row>
    <row r="7" spans="2:46" ht="16.5" customHeight="1" x14ac:dyDescent="0.2">
      <c r="B7" s="38"/>
      <c r="E7" s="287" t="e">
        <f>#REF!</f>
        <v>#REF!</v>
      </c>
      <c r="F7" s="288"/>
      <c r="G7" s="288"/>
      <c r="H7" s="288"/>
      <c r="L7" s="38"/>
    </row>
    <row r="8" spans="2:46" s="2" customFormat="1" ht="12" customHeight="1" x14ac:dyDescent="0.25">
      <c r="B8" s="7"/>
      <c r="D8" s="219" t="s">
        <v>137</v>
      </c>
      <c r="I8" s="213"/>
      <c r="L8" s="7"/>
    </row>
    <row r="9" spans="2:46" s="2" customFormat="1" ht="36.950000000000003" customHeight="1" x14ac:dyDescent="0.25">
      <c r="B9" s="7"/>
      <c r="E9" s="278" t="s">
        <v>1065</v>
      </c>
      <c r="F9" s="271"/>
      <c r="G9" s="271"/>
      <c r="H9" s="271"/>
      <c r="I9" s="213"/>
      <c r="L9" s="7"/>
    </row>
    <row r="10" spans="2:46" s="2" customFormat="1" x14ac:dyDescent="0.25">
      <c r="B10" s="7"/>
      <c r="I10" s="213"/>
      <c r="L10" s="7"/>
    </row>
    <row r="11" spans="2:46" s="2" customFormat="1" ht="12" customHeight="1" x14ac:dyDescent="0.25">
      <c r="B11" s="7"/>
      <c r="D11" s="219" t="s">
        <v>71</v>
      </c>
      <c r="F11" s="117" t="s">
        <v>35</v>
      </c>
      <c r="I11" s="218" t="s">
        <v>70</v>
      </c>
      <c r="J11" s="117" t="s">
        <v>35</v>
      </c>
      <c r="L11" s="7"/>
    </row>
    <row r="12" spans="2:46" s="2" customFormat="1" ht="12" customHeight="1" x14ac:dyDescent="0.25">
      <c r="B12" s="7"/>
      <c r="D12" s="219" t="s">
        <v>47</v>
      </c>
      <c r="F12" s="117" t="s">
        <v>68</v>
      </c>
      <c r="I12" s="218" t="s">
        <v>46</v>
      </c>
      <c r="J12" s="220" t="e">
        <f>#REF!</f>
        <v>#REF!</v>
      </c>
      <c r="L12" s="7"/>
    </row>
    <row r="13" spans="2:46" s="2" customFormat="1" ht="10.9" customHeight="1" x14ac:dyDescent="0.25">
      <c r="B13" s="7"/>
      <c r="I13" s="213"/>
      <c r="L13" s="7"/>
    </row>
    <row r="14" spans="2:46" s="2" customFormat="1" ht="12" customHeight="1" x14ac:dyDescent="0.25">
      <c r="B14" s="7"/>
      <c r="D14" s="219" t="s">
        <v>45</v>
      </c>
      <c r="I14" s="218" t="s">
        <v>69</v>
      </c>
      <c r="J14" s="117" t="e">
        <f>IF(#REF!="","",#REF!)</f>
        <v>#REF!</v>
      </c>
      <c r="L14" s="7"/>
    </row>
    <row r="15" spans="2:46" s="2" customFormat="1" ht="18" customHeight="1" x14ac:dyDescent="0.25">
      <c r="B15" s="7"/>
      <c r="E15" s="117" t="e">
        <f>IF(#REF!="","",#REF!)</f>
        <v>#REF!</v>
      </c>
      <c r="I15" s="218" t="s">
        <v>67</v>
      </c>
      <c r="J15" s="117" t="e">
        <f>IF(#REF!="","",#REF!)</f>
        <v>#REF!</v>
      </c>
      <c r="L15" s="7"/>
    </row>
    <row r="16" spans="2:46" s="2" customFormat="1" ht="6.95" customHeight="1" x14ac:dyDescent="0.25">
      <c r="B16" s="7"/>
      <c r="I16" s="213"/>
      <c r="L16" s="7"/>
    </row>
    <row r="17" spans="2:12" s="2" customFormat="1" ht="12" customHeight="1" x14ac:dyDescent="0.25">
      <c r="B17" s="7"/>
      <c r="D17" s="219" t="s">
        <v>43</v>
      </c>
      <c r="I17" s="218" t="s">
        <v>69</v>
      </c>
      <c r="J17" s="239" t="e">
        <f>#REF!</f>
        <v>#REF!</v>
      </c>
      <c r="L17" s="7"/>
    </row>
    <row r="18" spans="2:12" s="2" customFormat="1" ht="18" customHeight="1" x14ac:dyDescent="0.25">
      <c r="B18" s="7"/>
      <c r="E18" s="289" t="e">
        <f>#REF!</f>
        <v>#REF!</v>
      </c>
      <c r="F18" s="290"/>
      <c r="G18" s="290"/>
      <c r="H18" s="290"/>
      <c r="I18" s="218" t="s">
        <v>67</v>
      </c>
      <c r="J18" s="239" t="e">
        <f>#REF!</f>
        <v>#REF!</v>
      </c>
      <c r="L18" s="7"/>
    </row>
    <row r="19" spans="2:12" s="2" customFormat="1" ht="6.95" customHeight="1" x14ac:dyDescent="0.25">
      <c r="B19" s="7"/>
      <c r="I19" s="213"/>
      <c r="L19" s="7"/>
    </row>
    <row r="20" spans="2:12" s="2" customFormat="1" ht="12" customHeight="1" x14ac:dyDescent="0.25">
      <c r="B20" s="7"/>
      <c r="D20" s="219" t="s">
        <v>44</v>
      </c>
      <c r="I20" s="218" t="s">
        <v>69</v>
      </c>
      <c r="J20" s="117" t="e">
        <f>IF(#REF!="","",#REF!)</f>
        <v>#REF!</v>
      </c>
      <c r="L20" s="7"/>
    </row>
    <row r="21" spans="2:12" s="2" customFormat="1" ht="18" customHeight="1" x14ac:dyDescent="0.25">
      <c r="B21" s="7"/>
      <c r="E21" s="117" t="e">
        <f>IF(#REF!="","",#REF!)</f>
        <v>#REF!</v>
      </c>
      <c r="I21" s="218" t="s">
        <v>67</v>
      </c>
      <c r="J21" s="117" t="e">
        <f>IF(#REF!="","",#REF!)</f>
        <v>#REF!</v>
      </c>
      <c r="L21" s="7"/>
    </row>
    <row r="22" spans="2:12" s="2" customFormat="1" ht="6.95" customHeight="1" x14ac:dyDescent="0.25">
      <c r="B22" s="7"/>
      <c r="I22" s="213"/>
      <c r="L22" s="7"/>
    </row>
    <row r="23" spans="2:12" s="2" customFormat="1" ht="12" customHeight="1" x14ac:dyDescent="0.25">
      <c r="B23" s="7"/>
      <c r="D23" s="219" t="s">
        <v>42</v>
      </c>
      <c r="I23" s="218" t="s">
        <v>69</v>
      </c>
      <c r="J23" s="117" t="e">
        <f>IF(#REF!="","",#REF!)</f>
        <v>#REF!</v>
      </c>
      <c r="L23" s="7"/>
    </row>
    <row r="24" spans="2:12" s="2" customFormat="1" ht="18" customHeight="1" x14ac:dyDescent="0.25">
      <c r="B24" s="7"/>
      <c r="E24" s="117" t="e">
        <f>IF(#REF!="","",#REF!)</f>
        <v>#REF!</v>
      </c>
      <c r="I24" s="218" t="s">
        <v>67</v>
      </c>
      <c r="J24" s="117" t="e">
        <f>IF(#REF!="","",#REF!)</f>
        <v>#REF!</v>
      </c>
      <c r="L24" s="7"/>
    </row>
    <row r="25" spans="2:12" s="2" customFormat="1" ht="6.95" customHeight="1" x14ac:dyDescent="0.25">
      <c r="B25" s="7"/>
      <c r="I25" s="213"/>
      <c r="L25" s="7"/>
    </row>
    <row r="26" spans="2:12" s="2" customFormat="1" ht="12" customHeight="1" x14ac:dyDescent="0.25">
      <c r="B26" s="7"/>
      <c r="D26" s="219" t="s">
        <v>66</v>
      </c>
      <c r="I26" s="213"/>
      <c r="L26" s="7"/>
    </row>
    <row r="27" spans="2:12" s="118" customFormat="1" ht="16.5" customHeight="1" x14ac:dyDescent="0.25">
      <c r="B27" s="181"/>
      <c r="E27" s="291" t="s">
        <v>35</v>
      </c>
      <c r="F27" s="291"/>
      <c r="G27" s="291"/>
      <c r="H27" s="291"/>
      <c r="I27" s="238"/>
      <c r="L27" s="181"/>
    </row>
    <row r="28" spans="2:12" s="2" customFormat="1" ht="6.95" customHeight="1" x14ac:dyDescent="0.25">
      <c r="B28" s="7"/>
      <c r="I28" s="213"/>
      <c r="L28" s="7"/>
    </row>
    <row r="29" spans="2:12" s="2" customFormat="1" ht="6.95" customHeight="1" x14ac:dyDescent="0.25">
      <c r="B29" s="7"/>
      <c r="D29" s="113"/>
      <c r="E29" s="113"/>
      <c r="F29" s="113"/>
      <c r="G29" s="113"/>
      <c r="H29" s="113"/>
      <c r="I29" s="237"/>
      <c r="J29" s="113"/>
      <c r="K29" s="113"/>
      <c r="L29" s="7"/>
    </row>
    <row r="30" spans="2:12" s="2" customFormat="1" ht="25.35" customHeight="1" x14ac:dyDescent="0.25">
      <c r="B30" s="7"/>
      <c r="D30" s="115" t="s">
        <v>63</v>
      </c>
      <c r="I30" s="213"/>
      <c r="J30" s="177">
        <f>ROUND(J131, 2)</f>
        <v>0</v>
      </c>
      <c r="L30" s="7"/>
    </row>
    <row r="31" spans="2:12" s="2" customFormat="1" ht="6.95" customHeight="1" x14ac:dyDescent="0.25">
      <c r="B31" s="7"/>
      <c r="D31" s="113"/>
      <c r="E31" s="113"/>
      <c r="F31" s="113"/>
      <c r="G31" s="113"/>
      <c r="H31" s="113"/>
      <c r="I31" s="237"/>
      <c r="J31" s="113"/>
      <c r="K31" s="113"/>
      <c r="L31" s="7"/>
    </row>
    <row r="32" spans="2:12" s="2" customFormat="1" ht="14.45" customHeight="1" x14ac:dyDescent="0.25">
      <c r="B32" s="7"/>
      <c r="F32" s="235" t="s">
        <v>61</v>
      </c>
      <c r="I32" s="236" t="s">
        <v>62</v>
      </c>
      <c r="J32" s="235" t="s">
        <v>60</v>
      </c>
      <c r="L32" s="7"/>
    </row>
    <row r="33" spans="2:12" s="2" customFormat="1" ht="14.45" customHeight="1" x14ac:dyDescent="0.25">
      <c r="B33" s="7"/>
      <c r="D33" s="21" t="s">
        <v>59</v>
      </c>
      <c r="E33" s="219" t="s">
        <v>58</v>
      </c>
      <c r="F33" s="233">
        <f>ROUND((SUM(BE131:BE187)),  2)</f>
        <v>0</v>
      </c>
      <c r="I33" s="234">
        <v>0.21</v>
      </c>
      <c r="J33" s="233">
        <f>ROUND(((SUM(BE131:BE187))*I33),  2)</f>
        <v>0</v>
      </c>
      <c r="L33" s="7"/>
    </row>
    <row r="34" spans="2:12" s="2" customFormat="1" ht="14.45" customHeight="1" x14ac:dyDescent="0.25">
      <c r="B34" s="7"/>
      <c r="E34" s="219" t="s">
        <v>57</v>
      </c>
      <c r="F34" s="233">
        <f>ROUND((SUM(BF131:BF187)),  2)</f>
        <v>0</v>
      </c>
      <c r="I34" s="234">
        <v>0.15</v>
      </c>
      <c r="J34" s="233">
        <f>ROUND(((SUM(BF131:BF187))*I34),  2)</f>
        <v>0</v>
      </c>
      <c r="L34" s="7"/>
    </row>
    <row r="35" spans="2:12" s="2" customFormat="1" ht="14.45" hidden="1" customHeight="1" x14ac:dyDescent="0.25">
      <c r="B35" s="7"/>
      <c r="E35" s="219" t="s">
        <v>56</v>
      </c>
      <c r="F35" s="233">
        <f>ROUND((SUM(BG131:BG187)),  2)</f>
        <v>0</v>
      </c>
      <c r="I35" s="234">
        <v>0.21</v>
      </c>
      <c r="J35" s="233">
        <f>0</f>
        <v>0</v>
      </c>
      <c r="L35" s="7"/>
    </row>
    <row r="36" spans="2:12" s="2" customFormat="1" ht="14.45" hidden="1" customHeight="1" x14ac:dyDescent="0.25">
      <c r="B36" s="7"/>
      <c r="E36" s="219" t="s">
        <v>55</v>
      </c>
      <c r="F36" s="233">
        <f>ROUND((SUM(BH131:BH187)),  2)</f>
        <v>0</v>
      </c>
      <c r="I36" s="234">
        <v>0.15</v>
      </c>
      <c r="J36" s="233">
        <f>0</f>
        <v>0</v>
      </c>
      <c r="L36" s="7"/>
    </row>
    <row r="37" spans="2:12" s="2" customFormat="1" ht="14.45" hidden="1" customHeight="1" x14ac:dyDescent="0.25">
      <c r="B37" s="7"/>
      <c r="E37" s="219" t="s">
        <v>54</v>
      </c>
      <c r="F37" s="233">
        <f>ROUND((SUM(BI131:BI187)),  2)</f>
        <v>0</v>
      </c>
      <c r="I37" s="234">
        <v>0</v>
      </c>
      <c r="J37" s="233">
        <f>0</f>
        <v>0</v>
      </c>
      <c r="L37" s="7"/>
    </row>
    <row r="38" spans="2:12" s="2" customFormat="1" ht="6.95" customHeight="1" x14ac:dyDescent="0.25">
      <c r="B38" s="7"/>
      <c r="I38" s="213"/>
      <c r="L38" s="7"/>
    </row>
    <row r="39" spans="2:12" s="2" customFormat="1" ht="25.35" customHeight="1" x14ac:dyDescent="0.25">
      <c r="B39" s="7"/>
      <c r="C39" s="5"/>
      <c r="D39" s="107" t="s">
        <v>53</v>
      </c>
      <c r="E39" s="20"/>
      <c r="F39" s="20"/>
      <c r="G39" s="106" t="s">
        <v>52</v>
      </c>
      <c r="H39" s="105" t="s">
        <v>51</v>
      </c>
      <c r="I39" s="232"/>
      <c r="J39" s="179">
        <f>SUM(J30:J37)</f>
        <v>0</v>
      </c>
      <c r="K39" s="103"/>
      <c r="L39" s="7"/>
    </row>
    <row r="40" spans="2:12" s="2" customFormat="1" ht="14.45" customHeight="1" x14ac:dyDescent="0.25">
      <c r="B40" s="7"/>
      <c r="I40" s="213"/>
      <c r="L40" s="7"/>
    </row>
    <row r="41" spans="2:12" ht="14.45" customHeight="1" x14ac:dyDescent="0.2">
      <c r="B41" s="38"/>
      <c r="L41" s="38"/>
    </row>
    <row r="42" spans="2:12" ht="14.45" customHeight="1" x14ac:dyDescent="0.2">
      <c r="B42" s="38"/>
      <c r="L42" s="38"/>
    </row>
    <row r="43" spans="2:12" ht="14.45" customHeight="1" x14ac:dyDescent="0.2">
      <c r="B43" s="38"/>
      <c r="L43" s="38"/>
    </row>
    <row r="44" spans="2:12" ht="14.45" customHeight="1" x14ac:dyDescent="0.2">
      <c r="B44" s="38"/>
      <c r="L44" s="38"/>
    </row>
    <row r="45" spans="2:12" ht="14.45" customHeight="1" x14ac:dyDescent="0.2">
      <c r="B45" s="38"/>
      <c r="L45" s="38"/>
    </row>
    <row r="46" spans="2:12" ht="14.45" customHeight="1" x14ac:dyDescent="0.2">
      <c r="B46" s="38"/>
      <c r="L46" s="38"/>
    </row>
    <row r="47" spans="2:12" ht="14.45" customHeight="1" x14ac:dyDescent="0.2">
      <c r="B47" s="38"/>
      <c r="L47" s="38"/>
    </row>
    <row r="48" spans="2:12" ht="14.45" customHeight="1" x14ac:dyDescent="0.2">
      <c r="B48" s="38"/>
      <c r="L48" s="38"/>
    </row>
    <row r="49" spans="2:12" ht="14.45" customHeight="1" x14ac:dyDescent="0.2">
      <c r="B49" s="38"/>
      <c r="L49" s="38"/>
    </row>
    <row r="50" spans="2:12" s="2" customFormat="1" ht="14.45" customHeight="1" x14ac:dyDescent="0.25">
      <c r="B50" s="7"/>
      <c r="D50" s="231" t="s">
        <v>477</v>
      </c>
      <c r="E50" s="229"/>
      <c r="F50" s="229"/>
      <c r="G50" s="231" t="s">
        <v>476</v>
      </c>
      <c r="H50" s="229"/>
      <c r="I50" s="230"/>
      <c r="J50" s="229"/>
      <c r="K50" s="229"/>
      <c r="L50" s="7"/>
    </row>
    <row r="51" spans="2:12" x14ac:dyDescent="0.2">
      <c r="B51" s="38"/>
      <c r="L51" s="38"/>
    </row>
    <row r="52" spans="2:12" x14ac:dyDescent="0.2">
      <c r="B52" s="38"/>
      <c r="L52" s="38"/>
    </row>
    <row r="53" spans="2:12" x14ac:dyDescent="0.2">
      <c r="B53" s="38"/>
      <c r="L53" s="38"/>
    </row>
    <row r="54" spans="2:12" x14ac:dyDescent="0.2">
      <c r="B54" s="38"/>
      <c r="L54" s="38"/>
    </row>
    <row r="55" spans="2:12" x14ac:dyDescent="0.2">
      <c r="B55" s="38"/>
      <c r="L55" s="38"/>
    </row>
    <row r="56" spans="2:12" x14ac:dyDescent="0.2">
      <c r="B56" s="38"/>
      <c r="L56" s="38"/>
    </row>
    <row r="57" spans="2:12" x14ac:dyDescent="0.2">
      <c r="B57" s="38"/>
      <c r="L57" s="38"/>
    </row>
    <row r="58" spans="2:12" x14ac:dyDescent="0.2">
      <c r="B58" s="38"/>
      <c r="L58" s="38"/>
    </row>
    <row r="59" spans="2:12" x14ac:dyDescent="0.2">
      <c r="B59" s="38"/>
      <c r="L59" s="38"/>
    </row>
    <row r="60" spans="2:12" x14ac:dyDescent="0.2">
      <c r="B60" s="38"/>
      <c r="L60" s="38"/>
    </row>
    <row r="61" spans="2:12" s="2" customFormat="1" ht="12.75" x14ac:dyDescent="0.25">
      <c r="B61" s="7"/>
      <c r="D61" s="227" t="s">
        <v>473</v>
      </c>
      <c r="E61" s="35"/>
      <c r="F61" s="228" t="s">
        <v>472</v>
      </c>
      <c r="G61" s="227" t="s">
        <v>473</v>
      </c>
      <c r="H61" s="35"/>
      <c r="I61" s="226"/>
      <c r="J61" s="225" t="s">
        <v>472</v>
      </c>
      <c r="K61" s="35"/>
      <c r="L61" s="7"/>
    </row>
    <row r="62" spans="2:12" x14ac:dyDescent="0.2">
      <c r="B62" s="38"/>
      <c r="L62" s="38"/>
    </row>
    <row r="63" spans="2:12" x14ac:dyDescent="0.2">
      <c r="B63" s="38"/>
      <c r="L63" s="38"/>
    </row>
    <row r="64" spans="2:12" x14ac:dyDescent="0.2">
      <c r="B64" s="38"/>
      <c r="L64" s="38"/>
    </row>
    <row r="65" spans="2:12" s="2" customFormat="1" ht="12.75" x14ac:dyDescent="0.25">
      <c r="B65" s="7"/>
      <c r="D65" s="231" t="s">
        <v>475</v>
      </c>
      <c r="E65" s="229"/>
      <c r="F65" s="229"/>
      <c r="G65" s="231" t="s">
        <v>474</v>
      </c>
      <c r="H65" s="229"/>
      <c r="I65" s="230"/>
      <c r="J65" s="229"/>
      <c r="K65" s="229"/>
      <c r="L65" s="7"/>
    </row>
    <row r="66" spans="2:12" x14ac:dyDescent="0.2">
      <c r="B66" s="38"/>
      <c r="L66" s="38"/>
    </row>
    <row r="67" spans="2:12" x14ac:dyDescent="0.2">
      <c r="B67" s="38"/>
      <c r="L67" s="38"/>
    </row>
    <row r="68" spans="2:12" x14ac:dyDescent="0.2">
      <c r="B68" s="38"/>
      <c r="L68" s="38"/>
    </row>
    <row r="69" spans="2:12" x14ac:dyDescent="0.2">
      <c r="B69" s="38"/>
      <c r="L69" s="38"/>
    </row>
    <row r="70" spans="2:12" x14ac:dyDescent="0.2">
      <c r="B70" s="38"/>
      <c r="L70" s="38"/>
    </row>
    <row r="71" spans="2:12" x14ac:dyDescent="0.2">
      <c r="B71" s="38"/>
      <c r="L71" s="38"/>
    </row>
    <row r="72" spans="2:12" x14ac:dyDescent="0.2">
      <c r="B72" s="38"/>
      <c r="L72" s="38"/>
    </row>
    <row r="73" spans="2:12" x14ac:dyDescent="0.2">
      <c r="B73" s="38"/>
      <c r="L73" s="38"/>
    </row>
    <row r="74" spans="2:12" x14ac:dyDescent="0.2">
      <c r="B74" s="38"/>
      <c r="L74" s="38"/>
    </row>
    <row r="75" spans="2:12" x14ac:dyDescent="0.2">
      <c r="B75" s="38"/>
      <c r="L75" s="38"/>
    </row>
    <row r="76" spans="2:12" s="2" customFormat="1" ht="12.75" x14ac:dyDescent="0.25">
      <c r="B76" s="7"/>
      <c r="D76" s="227" t="s">
        <v>473</v>
      </c>
      <c r="E76" s="35"/>
      <c r="F76" s="228" t="s">
        <v>472</v>
      </c>
      <c r="G76" s="227" t="s">
        <v>473</v>
      </c>
      <c r="H76" s="35"/>
      <c r="I76" s="226"/>
      <c r="J76" s="225" t="s">
        <v>472</v>
      </c>
      <c r="K76" s="35"/>
      <c r="L76" s="7"/>
    </row>
    <row r="77" spans="2:12" s="2" customFormat="1" ht="14.45" customHeight="1" x14ac:dyDescent="0.25">
      <c r="B77" s="4"/>
      <c r="C77" s="3"/>
      <c r="D77" s="3"/>
      <c r="E77" s="3"/>
      <c r="F77" s="3"/>
      <c r="G77" s="3"/>
      <c r="H77" s="3"/>
      <c r="I77" s="184"/>
      <c r="J77" s="3"/>
      <c r="K77" s="3"/>
      <c r="L77" s="7"/>
    </row>
    <row r="81" spans="2:47" s="2" customFormat="1" ht="6.95" customHeight="1" x14ac:dyDescent="0.25">
      <c r="B81" s="28"/>
      <c r="C81" s="27"/>
      <c r="D81" s="27"/>
      <c r="E81" s="27"/>
      <c r="F81" s="27"/>
      <c r="G81" s="27"/>
      <c r="H81" s="27"/>
      <c r="I81" s="221"/>
      <c r="J81" s="27"/>
      <c r="K81" s="27"/>
      <c r="L81" s="7"/>
    </row>
    <row r="82" spans="2:47" s="2" customFormat="1" ht="24.95" customHeight="1" x14ac:dyDescent="0.25">
      <c r="B82" s="7"/>
      <c r="C82" s="26" t="s">
        <v>144</v>
      </c>
      <c r="I82" s="213"/>
      <c r="L82" s="7"/>
    </row>
    <row r="83" spans="2:47" s="2" customFormat="1" ht="6.95" customHeight="1" x14ac:dyDescent="0.25">
      <c r="B83" s="7"/>
      <c r="I83" s="213"/>
      <c r="L83" s="7"/>
    </row>
    <row r="84" spans="2:47" s="2" customFormat="1" ht="12" customHeight="1" x14ac:dyDescent="0.25">
      <c r="B84" s="7"/>
      <c r="C84" s="219" t="s">
        <v>48</v>
      </c>
      <c r="I84" s="213"/>
      <c r="L84" s="7"/>
    </row>
    <row r="85" spans="2:47" s="2" customFormat="1" ht="16.5" customHeight="1" x14ac:dyDescent="0.25">
      <c r="B85" s="7"/>
      <c r="E85" s="287" t="e">
        <f>E7</f>
        <v>#REF!</v>
      </c>
      <c r="F85" s="288"/>
      <c r="G85" s="288"/>
      <c r="H85" s="288"/>
      <c r="I85" s="213"/>
      <c r="L85" s="7"/>
    </row>
    <row r="86" spans="2:47" s="2" customFormat="1" ht="12" customHeight="1" x14ac:dyDescent="0.25">
      <c r="B86" s="7"/>
      <c r="C86" s="219" t="s">
        <v>137</v>
      </c>
      <c r="I86" s="213"/>
      <c r="L86" s="7"/>
    </row>
    <row r="87" spans="2:47" s="2" customFormat="1" ht="16.5" customHeight="1" x14ac:dyDescent="0.25">
      <c r="B87" s="7"/>
      <c r="E87" s="278" t="str">
        <f>E9</f>
        <v>24-SL-AR - Venkovní slaboproudé kabelové rozvody v areálu</v>
      </c>
      <c r="F87" s="271"/>
      <c r="G87" s="271"/>
      <c r="H87" s="271"/>
      <c r="I87" s="213"/>
      <c r="L87" s="7"/>
    </row>
    <row r="88" spans="2:47" s="2" customFormat="1" ht="6.95" customHeight="1" x14ac:dyDescent="0.25">
      <c r="B88" s="7"/>
      <c r="I88" s="213"/>
      <c r="L88" s="7"/>
    </row>
    <row r="89" spans="2:47" s="2" customFormat="1" ht="12" customHeight="1" x14ac:dyDescent="0.25">
      <c r="B89" s="7"/>
      <c r="C89" s="219" t="s">
        <v>47</v>
      </c>
      <c r="F89" s="117" t="str">
        <f>F12</f>
        <v xml:space="preserve"> </v>
      </c>
      <c r="I89" s="218" t="s">
        <v>46</v>
      </c>
      <c r="J89" s="220" t="e">
        <f>IF(J12="","",J12)</f>
        <v>#REF!</v>
      </c>
      <c r="L89" s="7"/>
    </row>
    <row r="90" spans="2:47" s="2" customFormat="1" ht="6.95" customHeight="1" x14ac:dyDescent="0.25">
      <c r="B90" s="7"/>
      <c r="I90" s="213"/>
      <c r="L90" s="7"/>
    </row>
    <row r="91" spans="2:47" s="2" customFormat="1" ht="27.95" customHeight="1" x14ac:dyDescent="0.25">
      <c r="B91" s="7"/>
      <c r="C91" s="219" t="s">
        <v>45</v>
      </c>
      <c r="F91" s="117" t="e">
        <f>E15</f>
        <v>#REF!</v>
      </c>
      <c r="I91" s="218" t="s">
        <v>44</v>
      </c>
      <c r="J91" s="217" t="e">
        <f>E21</f>
        <v>#REF!</v>
      </c>
      <c r="L91" s="7"/>
    </row>
    <row r="92" spans="2:47" s="2" customFormat="1" ht="27.95" customHeight="1" x14ac:dyDescent="0.25">
      <c r="B92" s="7"/>
      <c r="C92" s="219" t="s">
        <v>43</v>
      </c>
      <c r="F92" s="117" t="e">
        <f>IF(E18="","",E18)</f>
        <v>#REF!</v>
      </c>
      <c r="I92" s="218" t="s">
        <v>42</v>
      </c>
      <c r="J92" s="217" t="e">
        <f>E24</f>
        <v>#REF!</v>
      </c>
      <c r="L92" s="7"/>
    </row>
    <row r="93" spans="2:47" s="2" customFormat="1" ht="10.35" customHeight="1" x14ac:dyDescent="0.25">
      <c r="B93" s="7"/>
      <c r="I93" s="213"/>
      <c r="L93" s="7"/>
    </row>
    <row r="94" spans="2:47" s="2" customFormat="1" ht="29.25" customHeight="1" x14ac:dyDescent="0.25">
      <c r="B94" s="7"/>
      <c r="C94" s="102" t="s">
        <v>143</v>
      </c>
      <c r="D94" s="5"/>
      <c r="E94" s="5"/>
      <c r="F94" s="5"/>
      <c r="G94" s="5"/>
      <c r="H94" s="5"/>
      <c r="I94" s="224"/>
      <c r="J94" s="178" t="s">
        <v>132</v>
      </c>
      <c r="K94" s="5"/>
      <c r="L94" s="7"/>
    </row>
    <row r="95" spans="2:47" s="2" customFormat="1" ht="10.35" customHeight="1" x14ac:dyDescent="0.25">
      <c r="B95" s="7"/>
      <c r="I95" s="213"/>
      <c r="L95" s="7"/>
    </row>
    <row r="96" spans="2:47" s="2" customFormat="1" ht="22.9" customHeight="1" x14ac:dyDescent="0.25">
      <c r="B96" s="7"/>
      <c r="C96" s="89" t="s">
        <v>471</v>
      </c>
      <c r="I96" s="213"/>
      <c r="J96" s="177">
        <f>J131</f>
        <v>0</v>
      </c>
      <c r="L96" s="7"/>
      <c r="AU96" s="40" t="s">
        <v>449</v>
      </c>
    </row>
    <row r="97" spans="2:12" s="95" customFormat="1" ht="24.95" customHeight="1" x14ac:dyDescent="0.25">
      <c r="B97" s="175"/>
      <c r="D97" s="98" t="s">
        <v>176</v>
      </c>
      <c r="E97" s="97"/>
      <c r="F97" s="97"/>
      <c r="G97" s="97"/>
      <c r="H97" s="97"/>
      <c r="I97" s="223"/>
      <c r="J97" s="176">
        <f>J132</f>
        <v>0</v>
      </c>
      <c r="L97" s="175"/>
    </row>
    <row r="98" spans="2:12" s="90" customFormat="1" ht="19.899999999999999" customHeight="1" x14ac:dyDescent="0.25">
      <c r="B98" s="173"/>
      <c r="D98" s="93" t="s">
        <v>1064</v>
      </c>
      <c r="E98" s="92"/>
      <c r="F98" s="92"/>
      <c r="G98" s="92"/>
      <c r="H98" s="92"/>
      <c r="I98" s="222"/>
      <c r="J98" s="174">
        <f>J133</f>
        <v>0</v>
      </c>
      <c r="L98" s="173"/>
    </row>
    <row r="99" spans="2:12" s="90" customFormat="1" ht="19.899999999999999" customHeight="1" x14ac:dyDescent="0.25">
      <c r="B99" s="173"/>
      <c r="D99" s="93" t="s">
        <v>1063</v>
      </c>
      <c r="E99" s="92"/>
      <c r="F99" s="92"/>
      <c r="G99" s="92"/>
      <c r="H99" s="92"/>
      <c r="I99" s="222"/>
      <c r="J99" s="174">
        <f>J138</f>
        <v>0</v>
      </c>
      <c r="L99" s="173"/>
    </row>
    <row r="100" spans="2:12" s="90" customFormat="1" ht="19.899999999999999" customHeight="1" x14ac:dyDescent="0.25">
      <c r="B100" s="173"/>
      <c r="D100" s="93" t="s">
        <v>795</v>
      </c>
      <c r="E100" s="92"/>
      <c r="F100" s="92"/>
      <c r="G100" s="92"/>
      <c r="H100" s="92"/>
      <c r="I100" s="222"/>
      <c r="J100" s="174">
        <f>J143</f>
        <v>0</v>
      </c>
      <c r="L100" s="173"/>
    </row>
    <row r="101" spans="2:12" s="90" customFormat="1" ht="19.899999999999999" customHeight="1" x14ac:dyDescent="0.25">
      <c r="B101" s="173"/>
      <c r="D101" s="93" t="s">
        <v>793</v>
      </c>
      <c r="E101" s="92"/>
      <c r="F101" s="92"/>
      <c r="G101" s="92"/>
      <c r="H101" s="92"/>
      <c r="I101" s="222"/>
      <c r="J101" s="174">
        <f>J148</f>
        <v>0</v>
      </c>
      <c r="L101" s="173"/>
    </row>
    <row r="102" spans="2:12" s="90" customFormat="1" ht="19.899999999999999" customHeight="1" x14ac:dyDescent="0.25">
      <c r="B102" s="173"/>
      <c r="D102" s="93" t="s">
        <v>466</v>
      </c>
      <c r="E102" s="92"/>
      <c r="F102" s="92"/>
      <c r="G102" s="92"/>
      <c r="H102" s="92"/>
      <c r="I102" s="222"/>
      <c r="J102" s="174">
        <f>J156</f>
        <v>0</v>
      </c>
      <c r="L102" s="173"/>
    </row>
    <row r="103" spans="2:12" s="95" customFormat="1" ht="24.95" customHeight="1" x14ac:dyDescent="0.25">
      <c r="B103" s="175"/>
      <c r="D103" s="98" t="s">
        <v>465</v>
      </c>
      <c r="E103" s="97"/>
      <c r="F103" s="97"/>
      <c r="G103" s="97"/>
      <c r="H103" s="97"/>
      <c r="I103" s="223"/>
      <c r="J103" s="176">
        <f>J159</f>
        <v>0</v>
      </c>
      <c r="L103" s="175"/>
    </row>
    <row r="104" spans="2:12" s="90" customFormat="1" ht="19.899999999999999" customHeight="1" x14ac:dyDescent="0.25">
      <c r="B104" s="173"/>
      <c r="D104" s="93" t="s">
        <v>1062</v>
      </c>
      <c r="E104" s="92"/>
      <c r="F104" s="92"/>
      <c r="G104" s="92"/>
      <c r="H104" s="92"/>
      <c r="I104" s="222"/>
      <c r="J104" s="174">
        <f>J160</f>
        <v>0</v>
      </c>
      <c r="L104" s="173"/>
    </row>
    <row r="105" spans="2:12" s="90" customFormat="1" ht="19.899999999999999" customHeight="1" x14ac:dyDescent="0.25">
      <c r="B105" s="173"/>
      <c r="D105" s="93" t="s">
        <v>1061</v>
      </c>
      <c r="E105" s="92"/>
      <c r="F105" s="92"/>
      <c r="G105" s="92"/>
      <c r="H105" s="92"/>
      <c r="I105" s="222"/>
      <c r="J105" s="174">
        <f>J167</f>
        <v>0</v>
      </c>
      <c r="L105" s="173"/>
    </row>
    <row r="106" spans="2:12" s="90" customFormat="1" ht="19.899999999999999" customHeight="1" x14ac:dyDescent="0.25">
      <c r="B106" s="173"/>
      <c r="D106" s="93" t="s">
        <v>787</v>
      </c>
      <c r="E106" s="92"/>
      <c r="F106" s="92"/>
      <c r="G106" s="92"/>
      <c r="H106" s="92"/>
      <c r="I106" s="222"/>
      <c r="J106" s="174">
        <f>J175</f>
        <v>0</v>
      </c>
      <c r="L106" s="173"/>
    </row>
    <row r="107" spans="2:12" s="95" customFormat="1" ht="24.95" customHeight="1" x14ac:dyDescent="0.25">
      <c r="B107" s="175"/>
      <c r="D107" s="98" t="s">
        <v>459</v>
      </c>
      <c r="E107" s="97"/>
      <c r="F107" s="97"/>
      <c r="G107" s="97"/>
      <c r="H107" s="97"/>
      <c r="I107" s="223"/>
      <c r="J107" s="176">
        <f>J179</f>
        <v>0</v>
      </c>
      <c r="L107" s="175"/>
    </row>
    <row r="108" spans="2:12" s="90" customFormat="1" ht="19.899999999999999" customHeight="1" x14ac:dyDescent="0.25">
      <c r="B108" s="173"/>
      <c r="D108" s="93" t="s">
        <v>1060</v>
      </c>
      <c r="E108" s="92"/>
      <c r="F108" s="92"/>
      <c r="G108" s="92"/>
      <c r="H108" s="92"/>
      <c r="I108" s="222"/>
      <c r="J108" s="174">
        <f>J180</f>
        <v>0</v>
      </c>
      <c r="L108" s="173"/>
    </row>
    <row r="109" spans="2:12" s="90" customFormat="1" ht="19.899999999999999" customHeight="1" x14ac:dyDescent="0.25">
      <c r="B109" s="173"/>
      <c r="D109" s="93" t="s">
        <v>458</v>
      </c>
      <c r="E109" s="92"/>
      <c r="F109" s="92"/>
      <c r="G109" s="92"/>
      <c r="H109" s="92"/>
      <c r="I109" s="222"/>
      <c r="J109" s="174">
        <f>J182</f>
        <v>0</v>
      </c>
      <c r="L109" s="173"/>
    </row>
    <row r="110" spans="2:12" s="90" customFormat="1" ht="19.899999999999999" customHeight="1" x14ac:dyDescent="0.25">
      <c r="B110" s="173"/>
      <c r="D110" s="93" t="s">
        <v>457</v>
      </c>
      <c r="E110" s="92"/>
      <c r="F110" s="92"/>
      <c r="G110" s="92"/>
      <c r="H110" s="92"/>
      <c r="I110" s="222"/>
      <c r="J110" s="174">
        <f>J184</f>
        <v>0</v>
      </c>
      <c r="L110" s="173"/>
    </row>
    <row r="111" spans="2:12" s="90" customFormat="1" ht="19.899999999999999" customHeight="1" x14ac:dyDescent="0.25">
      <c r="B111" s="173"/>
      <c r="D111" s="93" t="s">
        <v>456</v>
      </c>
      <c r="E111" s="92"/>
      <c r="F111" s="92"/>
      <c r="G111" s="92"/>
      <c r="H111" s="92"/>
      <c r="I111" s="222"/>
      <c r="J111" s="174">
        <f>J186</f>
        <v>0</v>
      </c>
      <c r="L111" s="173"/>
    </row>
    <row r="112" spans="2:12" s="2" customFormat="1" ht="21.75" customHeight="1" x14ac:dyDescent="0.25">
      <c r="B112" s="7"/>
      <c r="I112" s="213"/>
      <c r="L112" s="7"/>
    </row>
    <row r="113" spans="2:12" s="2" customFormat="1" ht="6.95" customHeight="1" x14ac:dyDescent="0.25">
      <c r="B113" s="4"/>
      <c r="C113" s="3"/>
      <c r="D113" s="3"/>
      <c r="E113" s="3"/>
      <c r="F113" s="3"/>
      <c r="G113" s="3"/>
      <c r="H113" s="3"/>
      <c r="I113" s="184"/>
      <c r="J113" s="3"/>
      <c r="K113" s="3"/>
      <c r="L113" s="7"/>
    </row>
    <row r="117" spans="2:12" s="2" customFormat="1" ht="6.95" customHeight="1" x14ac:dyDescent="0.25">
      <c r="B117" s="28"/>
      <c r="C117" s="27"/>
      <c r="D117" s="27"/>
      <c r="E117" s="27"/>
      <c r="F117" s="27"/>
      <c r="G117" s="27"/>
      <c r="H117" s="27"/>
      <c r="I117" s="221"/>
      <c r="J117" s="27"/>
      <c r="K117" s="27"/>
      <c r="L117" s="7"/>
    </row>
    <row r="118" spans="2:12" s="2" customFormat="1" ht="24.95" customHeight="1" x14ac:dyDescent="0.25">
      <c r="B118" s="7"/>
      <c r="C118" s="26" t="s">
        <v>138</v>
      </c>
      <c r="I118" s="213"/>
      <c r="L118" s="7"/>
    </row>
    <row r="119" spans="2:12" s="2" customFormat="1" ht="6.95" customHeight="1" x14ac:dyDescent="0.25">
      <c r="B119" s="7"/>
      <c r="I119" s="213"/>
      <c r="L119" s="7"/>
    </row>
    <row r="120" spans="2:12" s="2" customFormat="1" ht="12" customHeight="1" x14ac:dyDescent="0.25">
      <c r="B120" s="7"/>
      <c r="C120" s="219" t="s">
        <v>48</v>
      </c>
      <c r="I120" s="213"/>
      <c r="L120" s="7"/>
    </row>
    <row r="121" spans="2:12" s="2" customFormat="1" ht="16.5" customHeight="1" x14ac:dyDescent="0.25">
      <c r="B121" s="7"/>
      <c r="E121" s="287" t="e">
        <f>E7</f>
        <v>#REF!</v>
      </c>
      <c r="F121" s="288"/>
      <c r="G121" s="288"/>
      <c r="H121" s="288"/>
      <c r="I121" s="213"/>
      <c r="L121" s="7"/>
    </row>
    <row r="122" spans="2:12" s="2" customFormat="1" ht="12" customHeight="1" x14ac:dyDescent="0.25">
      <c r="B122" s="7"/>
      <c r="C122" s="219" t="s">
        <v>137</v>
      </c>
      <c r="I122" s="213"/>
      <c r="L122" s="7"/>
    </row>
    <row r="123" spans="2:12" s="2" customFormat="1" ht="16.5" customHeight="1" x14ac:dyDescent="0.25">
      <c r="B123" s="7"/>
      <c r="E123" s="278" t="str">
        <f>E9</f>
        <v>24-SL-AR - Venkovní slaboproudé kabelové rozvody v areálu</v>
      </c>
      <c r="F123" s="271"/>
      <c r="G123" s="271"/>
      <c r="H123" s="271"/>
      <c r="I123" s="213"/>
      <c r="L123" s="7"/>
    </row>
    <row r="124" spans="2:12" s="2" customFormat="1" ht="6.95" customHeight="1" x14ac:dyDescent="0.25">
      <c r="B124" s="7"/>
      <c r="I124" s="213"/>
      <c r="L124" s="7"/>
    </row>
    <row r="125" spans="2:12" s="2" customFormat="1" ht="12" customHeight="1" x14ac:dyDescent="0.25">
      <c r="B125" s="7"/>
      <c r="C125" s="219" t="s">
        <v>47</v>
      </c>
      <c r="F125" s="117" t="str">
        <f>F12</f>
        <v xml:space="preserve"> </v>
      </c>
      <c r="I125" s="218" t="s">
        <v>46</v>
      </c>
      <c r="J125" s="220" t="e">
        <f>IF(J12="","",J12)</f>
        <v>#REF!</v>
      </c>
      <c r="L125" s="7"/>
    </row>
    <row r="126" spans="2:12" s="2" customFormat="1" ht="6.95" customHeight="1" x14ac:dyDescent="0.25">
      <c r="B126" s="7"/>
      <c r="I126" s="213"/>
      <c r="L126" s="7"/>
    </row>
    <row r="127" spans="2:12" s="2" customFormat="1" ht="27.95" customHeight="1" x14ac:dyDescent="0.25">
      <c r="B127" s="7"/>
      <c r="C127" s="219" t="s">
        <v>45</v>
      </c>
      <c r="F127" s="117" t="e">
        <f>E15</f>
        <v>#REF!</v>
      </c>
      <c r="I127" s="218" t="s">
        <v>44</v>
      </c>
      <c r="J127" s="217" t="e">
        <f>E21</f>
        <v>#REF!</v>
      </c>
      <c r="L127" s="7"/>
    </row>
    <row r="128" spans="2:12" s="2" customFormat="1" ht="27.95" customHeight="1" x14ac:dyDescent="0.25">
      <c r="B128" s="7"/>
      <c r="C128" s="219" t="s">
        <v>43</v>
      </c>
      <c r="F128" s="117" t="e">
        <f>IF(E18="","",E18)</f>
        <v>#REF!</v>
      </c>
      <c r="I128" s="218" t="s">
        <v>42</v>
      </c>
      <c r="J128" s="217" t="e">
        <f>E24</f>
        <v>#REF!</v>
      </c>
      <c r="L128" s="7"/>
    </row>
    <row r="129" spans="2:65" s="2" customFormat="1" ht="10.35" customHeight="1" x14ac:dyDescent="0.25">
      <c r="B129" s="7"/>
      <c r="I129" s="213"/>
      <c r="L129" s="7"/>
    </row>
    <row r="130" spans="2:65" s="75" customFormat="1" ht="29.25" customHeight="1" x14ac:dyDescent="0.25">
      <c r="B130" s="166"/>
      <c r="C130" s="79" t="s">
        <v>136</v>
      </c>
      <c r="D130" s="78" t="s">
        <v>37</v>
      </c>
      <c r="E130" s="78" t="s">
        <v>41</v>
      </c>
      <c r="F130" s="78" t="s">
        <v>40</v>
      </c>
      <c r="G130" s="78" t="s">
        <v>135</v>
      </c>
      <c r="H130" s="78" t="s">
        <v>134</v>
      </c>
      <c r="I130" s="216" t="s">
        <v>133</v>
      </c>
      <c r="J130" s="167" t="s">
        <v>132</v>
      </c>
      <c r="K130" s="76" t="s">
        <v>131</v>
      </c>
      <c r="L130" s="166"/>
      <c r="M130" s="165" t="s">
        <v>35</v>
      </c>
      <c r="N130" s="164" t="s">
        <v>59</v>
      </c>
      <c r="O130" s="164" t="s">
        <v>455</v>
      </c>
      <c r="P130" s="164" t="s">
        <v>454</v>
      </c>
      <c r="Q130" s="164" t="s">
        <v>453</v>
      </c>
      <c r="R130" s="164" t="s">
        <v>452</v>
      </c>
      <c r="S130" s="164" t="s">
        <v>451</v>
      </c>
      <c r="T130" s="163" t="s">
        <v>450</v>
      </c>
    </row>
    <row r="131" spans="2:65" s="2" customFormat="1" ht="22.9" customHeight="1" x14ac:dyDescent="0.25">
      <c r="B131" s="7"/>
      <c r="C131" s="9" t="s">
        <v>130</v>
      </c>
      <c r="I131" s="213"/>
      <c r="J131" s="162">
        <f>BK131</f>
        <v>0</v>
      </c>
      <c r="L131" s="7"/>
      <c r="M131" s="161"/>
      <c r="N131" s="113"/>
      <c r="O131" s="113"/>
      <c r="P131" s="160">
        <f>P132+P159+P179</f>
        <v>0</v>
      </c>
      <c r="Q131" s="113"/>
      <c r="R131" s="160">
        <f>R132+R159+R179</f>
        <v>0</v>
      </c>
      <c r="S131" s="113"/>
      <c r="T131" s="159">
        <f>T132+T159+T179</f>
        <v>0</v>
      </c>
      <c r="AT131" s="40" t="s">
        <v>110</v>
      </c>
      <c r="AU131" s="40" t="s">
        <v>449</v>
      </c>
      <c r="BK131" s="158">
        <f>BK132+BK159+BK179</f>
        <v>0</v>
      </c>
    </row>
    <row r="132" spans="2:65" s="66" customFormat="1" ht="25.9" customHeight="1" x14ac:dyDescent="0.2">
      <c r="B132" s="151"/>
      <c r="D132" s="69" t="s">
        <v>110</v>
      </c>
      <c r="E132" s="72" t="s">
        <v>163</v>
      </c>
      <c r="F132" s="72" t="s">
        <v>162</v>
      </c>
      <c r="I132" s="198"/>
      <c r="J132" s="157">
        <f>BK132</f>
        <v>0</v>
      </c>
      <c r="L132" s="151"/>
      <c r="M132" s="150"/>
      <c r="P132" s="149">
        <f>P133+P138+P143+P148+P156</f>
        <v>0</v>
      </c>
      <c r="R132" s="149">
        <f>R133+R138+R143+R148+R156</f>
        <v>0</v>
      </c>
      <c r="T132" s="148">
        <f>T133+T138+T143+T148+T156</f>
        <v>0</v>
      </c>
      <c r="AR132" s="69" t="s">
        <v>266</v>
      </c>
      <c r="AT132" s="147" t="s">
        <v>110</v>
      </c>
      <c r="AU132" s="147" t="s">
        <v>288</v>
      </c>
      <c r="AY132" s="69" t="s">
        <v>265</v>
      </c>
      <c r="BK132" s="146">
        <f>BK133+BK138+BK143+BK148+BK156</f>
        <v>0</v>
      </c>
    </row>
    <row r="133" spans="2:65" s="66" customFormat="1" ht="22.9" customHeight="1" x14ac:dyDescent="0.2">
      <c r="B133" s="151"/>
      <c r="D133" s="69" t="s">
        <v>110</v>
      </c>
      <c r="E133" s="68" t="s">
        <v>1059</v>
      </c>
      <c r="F133" s="68" t="s">
        <v>1058</v>
      </c>
      <c r="I133" s="198"/>
      <c r="J133" s="152">
        <f>BK133</f>
        <v>0</v>
      </c>
      <c r="L133" s="151"/>
      <c r="M133" s="150"/>
      <c r="P133" s="149">
        <f>SUM(P134:P137)</f>
        <v>0</v>
      </c>
      <c r="R133" s="149">
        <f>SUM(R134:R137)</f>
        <v>0</v>
      </c>
      <c r="T133" s="148">
        <f>SUM(T134:T137)</f>
        <v>0</v>
      </c>
      <c r="AR133" s="69" t="s">
        <v>266</v>
      </c>
      <c r="AT133" s="147" t="s">
        <v>110</v>
      </c>
      <c r="AU133" s="147" t="s">
        <v>264</v>
      </c>
      <c r="AY133" s="69" t="s">
        <v>265</v>
      </c>
      <c r="BK133" s="146">
        <f>SUM(BK134:BK137)</f>
        <v>0</v>
      </c>
    </row>
    <row r="134" spans="2:65" s="2" customFormat="1" ht="36" customHeight="1" x14ac:dyDescent="0.25">
      <c r="B134" s="7"/>
      <c r="C134" s="197" t="s">
        <v>1057</v>
      </c>
      <c r="D134" s="197" t="s">
        <v>78</v>
      </c>
      <c r="E134" s="196" t="s">
        <v>1048</v>
      </c>
      <c r="F134" s="191" t="s">
        <v>1047</v>
      </c>
      <c r="G134" s="195" t="s">
        <v>201</v>
      </c>
      <c r="H134" s="194">
        <v>640</v>
      </c>
      <c r="I134" s="193"/>
      <c r="J134" s="192">
        <f>ROUND(I134*H134,2)</f>
        <v>0</v>
      </c>
      <c r="K134" s="191" t="s">
        <v>282</v>
      </c>
      <c r="L134" s="7"/>
      <c r="M134" s="201" t="s">
        <v>35</v>
      </c>
      <c r="N134" s="171" t="s">
        <v>58</v>
      </c>
      <c r="P134" s="200">
        <f>O134*H134</f>
        <v>0</v>
      </c>
      <c r="Q134" s="200">
        <v>0</v>
      </c>
      <c r="R134" s="200">
        <f>Q134*H134</f>
        <v>0</v>
      </c>
      <c r="S134" s="200">
        <v>0</v>
      </c>
      <c r="T134" s="199">
        <f>S134*H134</f>
        <v>0</v>
      </c>
      <c r="AR134" s="185" t="s">
        <v>292</v>
      </c>
      <c r="AT134" s="185" t="s">
        <v>78</v>
      </c>
      <c r="AU134" s="185" t="s">
        <v>266</v>
      </c>
      <c r="AY134" s="40" t="s">
        <v>265</v>
      </c>
      <c r="BE134" s="134">
        <f>IF(N134="základní",J134,0)</f>
        <v>0</v>
      </c>
      <c r="BF134" s="134">
        <f>IF(N134="snížená",J134,0)</f>
        <v>0</v>
      </c>
      <c r="BG134" s="134">
        <f>IF(N134="zákl. přenesená",J134,0)</f>
        <v>0</v>
      </c>
      <c r="BH134" s="134">
        <f>IF(N134="sníž. přenesená",J134,0)</f>
        <v>0</v>
      </c>
      <c r="BI134" s="134">
        <f>IF(N134="nulová",J134,0)</f>
        <v>0</v>
      </c>
      <c r="BJ134" s="40" t="s">
        <v>264</v>
      </c>
      <c r="BK134" s="134">
        <f>ROUND(I134*H134,2)</f>
        <v>0</v>
      </c>
      <c r="BL134" s="40" t="s">
        <v>292</v>
      </c>
      <c r="BM134" s="185" t="s">
        <v>1056</v>
      </c>
    </row>
    <row r="135" spans="2:65" s="2" customFormat="1" ht="48" customHeight="1" x14ac:dyDescent="0.25">
      <c r="B135" s="7"/>
      <c r="C135" s="197" t="s">
        <v>929</v>
      </c>
      <c r="D135" s="197" t="s">
        <v>78</v>
      </c>
      <c r="E135" s="196" t="s">
        <v>714</v>
      </c>
      <c r="F135" s="191" t="s">
        <v>713</v>
      </c>
      <c r="G135" s="195" t="s">
        <v>201</v>
      </c>
      <c r="H135" s="194">
        <v>640</v>
      </c>
      <c r="I135" s="193"/>
      <c r="J135" s="192">
        <f>ROUND(I135*H135,2)</f>
        <v>0</v>
      </c>
      <c r="K135" s="191" t="s">
        <v>282</v>
      </c>
      <c r="L135" s="7"/>
      <c r="M135" s="201" t="s">
        <v>35</v>
      </c>
      <c r="N135" s="171" t="s">
        <v>58</v>
      </c>
      <c r="P135" s="200">
        <f>O135*H135</f>
        <v>0</v>
      </c>
      <c r="Q135" s="200">
        <v>0</v>
      </c>
      <c r="R135" s="200">
        <f>Q135*H135</f>
        <v>0</v>
      </c>
      <c r="S135" s="200">
        <v>0</v>
      </c>
      <c r="T135" s="199">
        <f>S135*H135</f>
        <v>0</v>
      </c>
      <c r="AR135" s="185" t="s">
        <v>292</v>
      </c>
      <c r="AT135" s="185" t="s">
        <v>78</v>
      </c>
      <c r="AU135" s="185" t="s">
        <v>266</v>
      </c>
      <c r="AY135" s="40" t="s">
        <v>265</v>
      </c>
      <c r="BE135" s="134">
        <f>IF(N135="základní",J135,0)</f>
        <v>0</v>
      </c>
      <c r="BF135" s="134">
        <f>IF(N135="snížená",J135,0)</f>
        <v>0</v>
      </c>
      <c r="BG135" s="134">
        <f>IF(N135="zákl. přenesená",J135,0)</f>
        <v>0</v>
      </c>
      <c r="BH135" s="134">
        <f>IF(N135="sníž. přenesená",J135,0)</f>
        <v>0</v>
      </c>
      <c r="BI135" s="134">
        <f>IF(N135="nulová",J135,0)</f>
        <v>0</v>
      </c>
      <c r="BJ135" s="40" t="s">
        <v>264</v>
      </c>
      <c r="BK135" s="134">
        <f>ROUND(I135*H135,2)</f>
        <v>0</v>
      </c>
      <c r="BL135" s="40" t="s">
        <v>292</v>
      </c>
      <c r="BM135" s="185" t="s">
        <v>1055</v>
      </c>
    </row>
    <row r="136" spans="2:65" s="2" customFormat="1" ht="29.25" x14ac:dyDescent="0.25">
      <c r="B136" s="7"/>
      <c r="D136" s="215" t="s">
        <v>301</v>
      </c>
      <c r="F136" s="214" t="s">
        <v>438</v>
      </c>
      <c r="I136" s="213"/>
      <c r="L136" s="7"/>
      <c r="M136" s="212"/>
      <c r="T136" s="211"/>
      <c r="AT136" s="40" t="s">
        <v>301</v>
      </c>
      <c r="AU136" s="40" t="s">
        <v>266</v>
      </c>
    </row>
    <row r="137" spans="2:65" s="2" customFormat="1" ht="24" customHeight="1" x14ac:dyDescent="0.25">
      <c r="B137" s="7"/>
      <c r="C137" s="210" t="s">
        <v>1054</v>
      </c>
      <c r="D137" s="210" t="s">
        <v>160</v>
      </c>
      <c r="E137" s="209" t="s">
        <v>1053</v>
      </c>
      <c r="F137" s="204" t="s">
        <v>1052</v>
      </c>
      <c r="G137" s="208" t="s">
        <v>160</v>
      </c>
      <c r="H137" s="207">
        <v>640</v>
      </c>
      <c r="I137" s="206"/>
      <c r="J137" s="205">
        <f>ROUND(I137*H137,2)</f>
        <v>0</v>
      </c>
      <c r="K137" s="204" t="s">
        <v>35</v>
      </c>
      <c r="L137" s="155"/>
      <c r="M137" s="203" t="s">
        <v>35</v>
      </c>
      <c r="N137" s="202" t="s">
        <v>58</v>
      </c>
      <c r="P137" s="200">
        <f>O137*H137</f>
        <v>0</v>
      </c>
      <c r="Q137" s="200">
        <v>0</v>
      </c>
      <c r="R137" s="200">
        <f>Q137*H137</f>
        <v>0</v>
      </c>
      <c r="S137" s="200">
        <v>0</v>
      </c>
      <c r="T137" s="199">
        <f>S137*H137</f>
        <v>0</v>
      </c>
      <c r="AR137" s="185" t="s">
        <v>293</v>
      </c>
      <c r="AT137" s="185" t="s">
        <v>160</v>
      </c>
      <c r="AU137" s="185" t="s">
        <v>266</v>
      </c>
      <c r="AY137" s="40" t="s">
        <v>265</v>
      </c>
      <c r="BE137" s="134">
        <f>IF(N137="základní",J137,0)</f>
        <v>0</v>
      </c>
      <c r="BF137" s="134">
        <f>IF(N137="snížená",J137,0)</f>
        <v>0</v>
      </c>
      <c r="BG137" s="134">
        <f>IF(N137="zákl. přenesená",J137,0)</f>
        <v>0</v>
      </c>
      <c r="BH137" s="134">
        <f>IF(N137="sníž. přenesená",J137,0)</f>
        <v>0</v>
      </c>
      <c r="BI137" s="134">
        <f>IF(N137="nulová",J137,0)</f>
        <v>0</v>
      </c>
      <c r="BJ137" s="40" t="s">
        <v>264</v>
      </c>
      <c r="BK137" s="134">
        <f>ROUND(I137*H137,2)</f>
        <v>0</v>
      </c>
      <c r="BL137" s="40" t="s">
        <v>292</v>
      </c>
      <c r="BM137" s="185" t="s">
        <v>1051</v>
      </c>
    </row>
    <row r="138" spans="2:65" s="66" customFormat="1" ht="22.9" customHeight="1" x14ac:dyDescent="0.2">
      <c r="B138" s="151"/>
      <c r="D138" s="69" t="s">
        <v>110</v>
      </c>
      <c r="E138" s="68" t="s">
        <v>1050</v>
      </c>
      <c r="F138" s="68" t="s">
        <v>1049</v>
      </c>
      <c r="I138" s="198"/>
      <c r="J138" s="152">
        <f>BK138</f>
        <v>0</v>
      </c>
      <c r="L138" s="151"/>
      <c r="M138" s="150"/>
      <c r="P138" s="149">
        <f>SUM(P139:P142)</f>
        <v>0</v>
      </c>
      <c r="R138" s="149">
        <f>SUM(R139:R142)</f>
        <v>0</v>
      </c>
      <c r="T138" s="148">
        <f>SUM(T139:T142)</f>
        <v>0</v>
      </c>
      <c r="AR138" s="69" t="s">
        <v>266</v>
      </c>
      <c r="AT138" s="147" t="s">
        <v>110</v>
      </c>
      <c r="AU138" s="147" t="s">
        <v>264</v>
      </c>
      <c r="AY138" s="69" t="s">
        <v>265</v>
      </c>
      <c r="BK138" s="146">
        <f>SUM(BK139:BK142)</f>
        <v>0</v>
      </c>
    </row>
    <row r="139" spans="2:65" s="2" customFormat="1" ht="36" customHeight="1" x14ac:dyDescent="0.25">
      <c r="B139" s="7"/>
      <c r="C139" s="197" t="s">
        <v>909</v>
      </c>
      <c r="D139" s="197" t="s">
        <v>78</v>
      </c>
      <c r="E139" s="196" t="s">
        <v>1048</v>
      </c>
      <c r="F139" s="191" t="s">
        <v>1047</v>
      </c>
      <c r="G139" s="195" t="s">
        <v>201</v>
      </c>
      <c r="H139" s="194">
        <v>150</v>
      </c>
      <c r="I139" s="193"/>
      <c r="J139" s="192">
        <f>ROUND(I139*H139,2)</f>
        <v>0</v>
      </c>
      <c r="K139" s="191" t="s">
        <v>282</v>
      </c>
      <c r="L139" s="7"/>
      <c r="M139" s="201" t="s">
        <v>35</v>
      </c>
      <c r="N139" s="171" t="s">
        <v>58</v>
      </c>
      <c r="P139" s="200">
        <f>O139*H139</f>
        <v>0</v>
      </c>
      <c r="Q139" s="200">
        <v>0</v>
      </c>
      <c r="R139" s="200">
        <f>Q139*H139</f>
        <v>0</v>
      </c>
      <c r="S139" s="200">
        <v>0</v>
      </c>
      <c r="T139" s="199">
        <f>S139*H139</f>
        <v>0</v>
      </c>
      <c r="AR139" s="185" t="s">
        <v>292</v>
      </c>
      <c r="AT139" s="185" t="s">
        <v>78</v>
      </c>
      <c r="AU139" s="185" t="s">
        <v>266</v>
      </c>
      <c r="AY139" s="40" t="s">
        <v>265</v>
      </c>
      <c r="BE139" s="134">
        <f>IF(N139="základní",J139,0)</f>
        <v>0</v>
      </c>
      <c r="BF139" s="134">
        <f>IF(N139="snížená",J139,0)</f>
        <v>0</v>
      </c>
      <c r="BG139" s="134">
        <f>IF(N139="zákl. přenesená",J139,0)</f>
        <v>0</v>
      </c>
      <c r="BH139" s="134">
        <f>IF(N139="sníž. přenesená",J139,0)</f>
        <v>0</v>
      </c>
      <c r="BI139" s="134">
        <f>IF(N139="nulová",J139,0)</f>
        <v>0</v>
      </c>
      <c r="BJ139" s="40" t="s">
        <v>264</v>
      </c>
      <c r="BK139" s="134">
        <f>ROUND(I139*H139,2)</f>
        <v>0</v>
      </c>
      <c r="BL139" s="40" t="s">
        <v>292</v>
      </c>
      <c r="BM139" s="185" t="s">
        <v>1046</v>
      </c>
    </row>
    <row r="140" spans="2:65" s="2" customFormat="1" ht="48" customHeight="1" x14ac:dyDescent="0.25">
      <c r="B140" s="7"/>
      <c r="C140" s="197" t="s">
        <v>913</v>
      </c>
      <c r="D140" s="197" t="s">
        <v>78</v>
      </c>
      <c r="E140" s="196" t="s">
        <v>714</v>
      </c>
      <c r="F140" s="191" t="s">
        <v>713</v>
      </c>
      <c r="G140" s="195" t="s">
        <v>201</v>
      </c>
      <c r="H140" s="194">
        <v>150</v>
      </c>
      <c r="I140" s="193"/>
      <c r="J140" s="192">
        <f>ROUND(I140*H140,2)</f>
        <v>0</v>
      </c>
      <c r="K140" s="191" t="s">
        <v>282</v>
      </c>
      <c r="L140" s="7"/>
      <c r="M140" s="201" t="s">
        <v>35</v>
      </c>
      <c r="N140" s="171" t="s">
        <v>58</v>
      </c>
      <c r="P140" s="200">
        <f>O140*H140</f>
        <v>0</v>
      </c>
      <c r="Q140" s="200">
        <v>0</v>
      </c>
      <c r="R140" s="200">
        <f>Q140*H140</f>
        <v>0</v>
      </c>
      <c r="S140" s="200">
        <v>0</v>
      </c>
      <c r="T140" s="199">
        <f>S140*H140</f>
        <v>0</v>
      </c>
      <c r="AR140" s="185" t="s">
        <v>292</v>
      </c>
      <c r="AT140" s="185" t="s">
        <v>78</v>
      </c>
      <c r="AU140" s="185" t="s">
        <v>266</v>
      </c>
      <c r="AY140" s="40" t="s">
        <v>265</v>
      </c>
      <c r="BE140" s="134">
        <f>IF(N140="základní",J140,0)</f>
        <v>0</v>
      </c>
      <c r="BF140" s="134">
        <f>IF(N140="snížená",J140,0)</f>
        <v>0</v>
      </c>
      <c r="BG140" s="134">
        <f>IF(N140="zákl. přenesená",J140,0)</f>
        <v>0</v>
      </c>
      <c r="BH140" s="134">
        <f>IF(N140="sníž. přenesená",J140,0)</f>
        <v>0</v>
      </c>
      <c r="BI140" s="134">
        <f>IF(N140="nulová",J140,0)</f>
        <v>0</v>
      </c>
      <c r="BJ140" s="40" t="s">
        <v>264</v>
      </c>
      <c r="BK140" s="134">
        <f>ROUND(I140*H140,2)</f>
        <v>0</v>
      </c>
      <c r="BL140" s="40" t="s">
        <v>292</v>
      </c>
      <c r="BM140" s="185" t="s">
        <v>1045</v>
      </c>
    </row>
    <row r="141" spans="2:65" s="2" customFormat="1" ht="29.25" x14ac:dyDescent="0.25">
      <c r="B141" s="7"/>
      <c r="D141" s="215" t="s">
        <v>301</v>
      </c>
      <c r="F141" s="214" t="s">
        <v>438</v>
      </c>
      <c r="I141" s="213"/>
      <c r="L141" s="7"/>
      <c r="M141" s="212"/>
      <c r="T141" s="211"/>
      <c r="AT141" s="40" t="s">
        <v>301</v>
      </c>
      <c r="AU141" s="40" t="s">
        <v>266</v>
      </c>
    </row>
    <row r="142" spans="2:65" s="2" customFormat="1" ht="36" customHeight="1" x14ac:dyDescent="0.25">
      <c r="B142" s="7"/>
      <c r="C142" s="210" t="s">
        <v>917</v>
      </c>
      <c r="D142" s="210" t="s">
        <v>160</v>
      </c>
      <c r="E142" s="209" t="s">
        <v>1044</v>
      </c>
      <c r="F142" s="204" t="s">
        <v>1043</v>
      </c>
      <c r="G142" s="208" t="s">
        <v>160</v>
      </c>
      <c r="H142" s="207">
        <v>150</v>
      </c>
      <c r="I142" s="206"/>
      <c r="J142" s="205">
        <f>ROUND(I142*H142,2)</f>
        <v>0</v>
      </c>
      <c r="K142" s="204" t="s">
        <v>35</v>
      </c>
      <c r="L142" s="155"/>
      <c r="M142" s="203" t="s">
        <v>35</v>
      </c>
      <c r="N142" s="202" t="s">
        <v>58</v>
      </c>
      <c r="P142" s="200">
        <f>O142*H142</f>
        <v>0</v>
      </c>
      <c r="Q142" s="200">
        <v>0</v>
      </c>
      <c r="R142" s="200">
        <f>Q142*H142</f>
        <v>0</v>
      </c>
      <c r="S142" s="200">
        <v>0</v>
      </c>
      <c r="T142" s="199">
        <f>S142*H142</f>
        <v>0</v>
      </c>
      <c r="AR142" s="185" t="s">
        <v>293</v>
      </c>
      <c r="AT142" s="185" t="s">
        <v>160</v>
      </c>
      <c r="AU142" s="185" t="s">
        <v>266</v>
      </c>
      <c r="AY142" s="40" t="s">
        <v>265</v>
      </c>
      <c r="BE142" s="134">
        <f>IF(N142="základní",J142,0)</f>
        <v>0</v>
      </c>
      <c r="BF142" s="134">
        <f>IF(N142="snížená",J142,0)</f>
        <v>0</v>
      </c>
      <c r="BG142" s="134">
        <f>IF(N142="zákl. přenesená",J142,0)</f>
        <v>0</v>
      </c>
      <c r="BH142" s="134">
        <f>IF(N142="sníž. přenesená",J142,0)</f>
        <v>0</v>
      </c>
      <c r="BI142" s="134">
        <f>IF(N142="nulová",J142,0)</f>
        <v>0</v>
      </c>
      <c r="BJ142" s="40" t="s">
        <v>264</v>
      </c>
      <c r="BK142" s="134">
        <f>ROUND(I142*H142,2)</f>
        <v>0</v>
      </c>
      <c r="BL142" s="40" t="s">
        <v>292</v>
      </c>
      <c r="BM142" s="185" t="s">
        <v>1042</v>
      </c>
    </row>
    <row r="143" spans="2:65" s="66" customFormat="1" ht="22.9" customHeight="1" x14ac:dyDescent="0.2">
      <c r="B143" s="151"/>
      <c r="D143" s="69" t="s">
        <v>110</v>
      </c>
      <c r="E143" s="68" t="s">
        <v>632</v>
      </c>
      <c r="F143" s="68" t="s">
        <v>631</v>
      </c>
      <c r="I143" s="198"/>
      <c r="J143" s="152">
        <f>BK143</f>
        <v>0</v>
      </c>
      <c r="L143" s="151"/>
      <c r="M143" s="150"/>
      <c r="P143" s="149">
        <f>SUM(P144:P147)</f>
        <v>0</v>
      </c>
      <c r="R143" s="149">
        <f>SUM(R144:R147)</f>
        <v>0</v>
      </c>
      <c r="T143" s="148">
        <f>SUM(T144:T147)</f>
        <v>0</v>
      </c>
      <c r="AR143" s="69" t="s">
        <v>266</v>
      </c>
      <c r="AT143" s="147" t="s">
        <v>110</v>
      </c>
      <c r="AU143" s="147" t="s">
        <v>264</v>
      </c>
      <c r="AY143" s="69" t="s">
        <v>265</v>
      </c>
      <c r="BK143" s="146">
        <f>SUM(BK144:BK147)</f>
        <v>0</v>
      </c>
    </row>
    <row r="144" spans="2:65" s="2" customFormat="1" ht="36" customHeight="1" x14ac:dyDescent="0.25">
      <c r="B144" s="7"/>
      <c r="C144" s="197" t="s">
        <v>630</v>
      </c>
      <c r="D144" s="197" t="s">
        <v>78</v>
      </c>
      <c r="E144" s="196" t="s">
        <v>629</v>
      </c>
      <c r="F144" s="191" t="s">
        <v>628</v>
      </c>
      <c r="G144" s="195" t="s">
        <v>201</v>
      </c>
      <c r="H144" s="194">
        <v>50</v>
      </c>
      <c r="I144" s="193"/>
      <c r="J144" s="192">
        <f>ROUND(I144*H144,2)</f>
        <v>0</v>
      </c>
      <c r="K144" s="191" t="s">
        <v>282</v>
      </c>
      <c r="L144" s="7"/>
      <c r="M144" s="201" t="s">
        <v>35</v>
      </c>
      <c r="N144" s="171" t="s">
        <v>58</v>
      </c>
      <c r="P144" s="200">
        <f>O144*H144</f>
        <v>0</v>
      </c>
      <c r="Q144" s="200">
        <v>0</v>
      </c>
      <c r="R144" s="200">
        <f>Q144*H144</f>
        <v>0</v>
      </c>
      <c r="S144" s="200">
        <v>0</v>
      </c>
      <c r="T144" s="199">
        <f>S144*H144</f>
        <v>0</v>
      </c>
      <c r="AR144" s="185" t="s">
        <v>292</v>
      </c>
      <c r="AT144" s="185" t="s">
        <v>78</v>
      </c>
      <c r="AU144" s="185" t="s">
        <v>266</v>
      </c>
      <c r="AY144" s="40" t="s">
        <v>265</v>
      </c>
      <c r="BE144" s="134">
        <f>IF(N144="základní",J144,0)</f>
        <v>0</v>
      </c>
      <c r="BF144" s="134">
        <f>IF(N144="snížená",J144,0)</f>
        <v>0</v>
      </c>
      <c r="BG144" s="134">
        <f>IF(N144="zákl. přenesená",J144,0)</f>
        <v>0</v>
      </c>
      <c r="BH144" s="134">
        <f>IF(N144="sníž. přenesená",J144,0)</f>
        <v>0</v>
      </c>
      <c r="BI144" s="134">
        <f>IF(N144="nulová",J144,0)</f>
        <v>0</v>
      </c>
      <c r="BJ144" s="40" t="s">
        <v>264</v>
      </c>
      <c r="BK144" s="134">
        <f>ROUND(I144*H144,2)</f>
        <v>0</v>
      </c>
      <c r="BL144" s="40" t="s">
        <v>292</v>
      </c>
      <c r="BM144" s="185" t="s">
        <v>627</v>
      </c>
    </row>
    <row r="145" spans="2:65" s="2" customFormat="1" ht="36" customHeight="1" x14ac:dyDescent="0.25">
      <c r="B145" s="7"/>
      <c r="C145" s="210" t="s">
        <v>626</v>
      </c>
      <c r="D145" s="210" t="s">
        <v>160</v>
      </c>
      <c r="E145" s="209" t="s">
        <v>625</v>
      </c>
      <c r="F145" s="204" t="s">
        <v>624</v>
      </c>
      <c r="G145" s="208" t="s">
        <v>160</v>
      </c>
      <c r="H145" s="207">
        <v>50</v>
      </c>
      <c r="I145" s="206"/>
      <c r="J145" s="205">
        <f>ROUND(I145*H145,2)</f>
        <v>0</v>
      </c>
      <c r="K145" s="204" t="s">
        <v>35</v>
      </c>
      <c r="L145" s="155"/>
      <c r="M145" s="203" t="s">
        <v>35</v>
      </c>
      <c r="N145" s="202" t="s">
        <v>58</v>
      </c>
      <c r="P145" s="200">
        <f>O145*H145</f>
        <v>0</v>
      </c>
      <c r="Q145" s="200">
        <v>0</v>
      </c>
      <c r="R145" s="200">
        <f>Q145*H145</f>
        <v>0</v>
      </c>
      <c r="S145" s="200">
        <v>0</v>
      </c>
      <c r="T145" s="199">
        <f>S145*H145</f>
        <v>0</v>
      </c>
      <c r="AR145" s="185" t="s">
        <v>293</v>
      </c>
      <c r="AT145" s="185" t="s">
        <v>160</v>
      </c>
      <c r="AU145" s="185" t="s">
        <v>266</v>
      </c>
      <c r="AY145" s="40" t="s">
        <v>265</v>
      </c>
      <c r="BE145" s="134">
        <f>IF(N145="základní",J145,0)</f>
        <v>0</v>
      </c>
      <c r="BF145" s="134">
        <f>IF(N145="snížená",J145,0)</f>
        <v>0</v>
      </c>
      <c r="BG145" s="134">
        <f>IF(N145="zákl. přenesená",J145,0)</f>
        <v>0</v>
      </c>
      <c r="BH145" s="134">
        <f>IF(N145="sníž. přenesená",J145,0)</f>
        <v>0</v>
      </c>
      <c r="BI145" s="134">
        <f>IF(N145="nulová",J145,0)</f>
        <v>0</v>
      </c>
      <c r="BJ145" s="40" t="s">
        <v>264</v>
      </c>
      <c r="BK145" s="134">
        <f>ROUND(I145*H145,2)</f>
        <v>0</v>
      </c>
      <c r="BL145" s="40" t="s">
        <v>292</v>
      </c>
      <c r="BM145" s="185" t="s">
        <v>623</v>
      </c>
    </row>
    <row r="146" spans="2:65" s="2" customFormat="1" ht="24" customHeight="1" x14ac:dyDescent="0.25">
      <c r="B146" s="7"/>
      <c r="C146" s="210" t="s">
        <v>622</v>
      </c>
      <c r="D146" s="210" t="s">
        <v>160</v>
      </c>
      <c r="E146" s="209" t="s">
        <v>621</v>
      </c>
      <c r="F146" s="204" t="s">
        <v>620</v>
      </c>
      <c r="G146" s="208" t="s">
        <v>339</v>
      </c>
      <c r="H146" s="207">
        <v>50</v>
      </c>
      <c r="I146" s="206"/>
      <c r="J146" s="205">
        <f>ROUND(I146*H146,2)</f>
        <v>0</v>
      </c>
      <c r="K146" s="204" t="s">
        <v>35</v>
      </c>
      <c r="L146" s="155"/>
      <c r="M146" s="203" t="s">
        <v>35</v>
      </c>
      <c r="N146" s="202" t="s">
        <v>58</v>
      </c>
      <c r="P146" s="200">
        <f>O146*H146</f>
        <v>0</v>
      </c>
      <c r="Q146" s="200">
        <v>0</v>
      </c>
      <c r="R146" s="200">
        <f>Q146*H146</f>
        <v>0</v>
      </c>
      <c r="S146" s="200">
        <v>0</v>
      </c>
      <c r="T146" s="199">
        <f>S146*H146</f>
        <v>0</v>
      </c>
      <c r="AR146" s="185" t="s">
        <v>293</v>
      </c>
      <c r="AT146" s="185" t="s">
        <v>160</v>
      </c>
      <c r="AU146" s="185" t="s">
        <v>266</v>
      </c>
      <c r="AY146" s="40" t="s">
        <v>265</v>
      </c>
      <c r="BE146" s="134">
        <f>IF(N146="základní",J146,0)</f>
        <v>0</v>
      </c>
      <c r="BF146" s="134">
        <f>IF(N146="snížená",J146,0)</f>
        <v>0</v>
      </c>
      <c r="BG146" s="134">
        <f>IF(N146="zákl. přenesená",J146,0)</f>
        <v>0</v>
      </c>
      <c r="BH146" s="134">
        <f>IF(N146="sníž. přenesená",J146,0)</f>
        <v>0</v>
      </c>
      <c r="BI146" s="134">
        <f>IF(N146="nulová",J146,0)</f>
        <v>0</v>
      </c>
      <c r="BJ146" s="40" t="s">
        <v>264</v>
      </c>
      <c r="BK146" s="134">
        <f>ROUND(I146*H146,2)</f>
        <v>0</v>
      </c>
      <c r="BL146" s="40" t="s">
        <v>292</v>
      </c>
      <c r="BM146" s="185" t="s">
        <v>619</v>
      </c>
    </row>
    <row r="147" spans="2:65" s="2" customFormat="1" ht="36" customHeight="1" x14ac:dyDescent="0.25">
      <c r="B147" s="7"/>
      <c r="C147" s="210" t="s">
        <v>618</v>
      </c>
      <c r="D147" s="210" t="s">
        <v>160</v>
      </c>
      <c r="E147" s="209" t="s">
        <v>617</v>
      </c>
      <c r="F147" s="204" t="s">
        <v>616</v>
      </c>
      <c r="G147" s="208" t="s">
        <v>339</v>
      </c>
      <c r="H147" s="207">
        <v>50</v>
      </c>
      <c r="I147" s="206"/>
      <c r="J147" s="205">
        <f>ROUND(I147*H147,2)</f>
        <v>0</v>
      </c>
      <c r="K147" s="204" t="s">
        <v>35</v>
      </c>
      <c r="L147" s="155"/>
      <c r="M147" s="203" t="s">
        <v>35</v>
      </c>
      <c r="N147" s="202" t="s">
        <v>58</v>
      </c>
      <c r="P147" s="200">
        <f>O147*H147</f>
        <v>0</v>
      </c>
      <c r="Q147" s="200">
        <v>0</v>
      </c>
      <c r="R147" s="200">
        <f>Q147*H147</f>
        <v>0</v>
      </c>
      <c r="S147" s="200">
        <v>0</v>
      </c>
      <c r="T147" s="199">
        <f>S147*H147</f>
        <v>0</v>
      </c>
      <c r="AR147" s="185" t="s">
        <v>293</v>
      </c>
      <c r="AT147" s="185" t="s">
        <v>160</v>
      </c>
      <c r="AU147" s="185" t="s">
        <v>266</v>
      </c>
      <c r="AY147" s="40" t="s">
        <v>265</v>
      </c>
      <c r="BE147" s="134">
        <f>IF(N147="základní",J147,0)</f>
        <v>0</v>
      </c>
      <c r="BF147" s="134">
        <f>IF(N147="snížená",J147,0)</f>
        <v>0</v>
      </c>
      <c r="BG147" s="134">
        <f>IF(N147="zákl. přenesená",J147,0)</f>
        <v>0</v>
      </c>
      <c r="BH147" s="134">
        <f>IF(N147="sníž. přenesená",J147,0)</f>
        <v>0</v>
      </c>
      <c r="BI147" s="134">
        <f>IF(N147="nulová",J147,0)</f>
        <v>0</v>
      </c>
      <c r="BJ147" s="40" t="s">
        <v>264</v>
      </c>
      <c r="BK147" s="134">
        <f>ROUND(I147*H147,2)</f>
        <v>0</v>
      </c>
      <c r="BL147" s="40" t="s">
        <v>292</v>
      </c>
      <c r="BM147" s="185" t="s">
        <v>615</v>
      </c>
    </row>
    <row r="148" spans="2:65" s="66" customFormat="1" ht="22.9" customHeight="1" x14ac:dyDescent="0.2">
      <c r="B148" s="151"/>
      <c r="D148" s="69" t="s">
        <v>110</v>
      </c>
      <c r="E148" s="68" t="s">
        <v>592</v>
      </c>
      <c r="F148" s="68" t="s">
        <v>591</v>
      </c>
      <c r="I148" s="198"/>
      <c r="J148" s="152">
        <f>BK148</f>
        <v>0</v>
      </c>
      <c r="L148" s="151"/>
      <c r="M148" s="150"/>
      <c r="P148" s="149">
        <f>SUM(P149:P155)</f>
        <v>0</v>
      </c>
      <c r="R148" s="149">
        <f>SUM(R149:R155)</f>
        <v>0</v>
      </c>
      <c r="T148" s="148">
        <f>SUM(T149:T155)</f>
        <v>0</v>
      </c>
      <c r="AR148" s="69" t="s">
        <v>266</v>
      </c>
      <c r="AT148" s="147" t="s">
        <v>110</v>
      </c>
      <c r="AU148" s="147" t="s">
        <v>264</v>
      </c>
      <c r="AY148" s="69" t="s">
        <v>265</v>
      </c>
      <c r="BK148" s="146">
        <f>SUM(BK149:BK155)</f>
        <v>0</v>
      </c>
    </row>
    <row r="149" spans="2:65" s="2" customFormat="1" ht="36" customHeight="1" x14ac:dyDescent="0.25">
      <c r="B149" s="7"/>
      <c r="C149" s="197" t="s">
        <v>590</v>
      </c>
      <c r="D149" s="197" t="s">
        <v>78</v>
      </c>
      <c r="E149" s="196" t="s">
        <v>589</v>
      </c>
      <c r="F149" s="191" t="s">
        <v>588</v>
      </c>
      <c r="G149" s="195" t="s">
        <v>348</v>
      </c>
      <c r="H149" s="194">
        <v>7</v>
      </c>
      <c r="I149" s="193"/>
      <c r="J149" s="192">
        <f>ROUND(I149*H149,2)</f>
        <v>0</v>
      </c>
      <c r="K149" s="191" t="s">
        <v>282</v>
      </c>
      <c r="L149" s="7"/>
      <c r="M149" s="201" t="s">
        <v>35</v>
      </c>
      <c r="N149" s="171" t="s">
        <v>58</v>
      </c>
      <c r="P149" s="200">
        <f>O149*H149</f>
        <v>0</v>
      </c>
      <c r="Q149" s="200">
        <v>0</v>
      </c>
      <c r="R149" s="200">
        <f>Q149*H149</f>
        <v>0</v>
      </c>
      <c r="S149" s="200">
        <v>0</v>
      </c>
      <c r="T149" s="199">
        <f>S149*H149</f>
        <v>0</v>
      </c>
      <c r="AR149" s="185" t="s">
        <v>292</v>
      </c>
      <c r="AT149" s="185" t="s">
        <v>78</v>
      </c>
      <c r="AU149" s="185" t="s">
        <v>266</v>
      </c>
      <c r="AY149" s="40" t="s">
        <v>265</v>
      </c>
      <c r="BE149" s="134">
        <f>IF(N149="základní",J149,0)</f>
        <v>0</v>
      </c>
      <c r="BF149" s="134">
        <f>IF(N149="snížená",J149,0)</f>
        <v>0</v>
      </c>
      <c r="BG149" s="134">
        <f>IF(N149="zákl. přenesená",J149,0)</f>
        <v>0</v>
      </c>
      <c r="BH149" s="134">
        <f>IF(N149="sníž. přenesená",J149,0)</f>
        <v>0</v>
      </c>
      <c r="BI149" s="134">
        <f>IF(N149="nulová",J149,0)</f>
        <v>0</v>
      </c>
      <c r="BJ149" s="40" t="s">
        <v>264</v>
      </c>
      <c r="BK149" s="134">
        <f>ROUND(I149*H149,2)</f>
        <v>0</v>
      </c>
      <c r="BL149" s="40" t="s">
        <v>292</v>
      </c>
      <c r="BM149" s="185" t="s">
        <v>587</v>
      </c>
    </row>
    <row r="150" spans="2:65" s="2" customFormat="1" ht="39" x14ac:dyDescent="0.25">
      <c r="B150" s="7"/>
      <c r="D150" s="215" t="s">
        <v>301</v>
      </c>
      <c r="F150" s="214" t="s">
        <v>586</v>
      </c>
      <c r="I150" s="213"/>
      <c r="L150" s="7"/>
      <c r="M150" s="212"/>
      <c r="T150" s="211"/>
      <c r="AT150" s="40" t="s">
        <v>301</v>
      </c>
      <c r="AU150" s="40" t="s">
        <v>266</v>
      </c>
    </row>
    <row r="151" spans="2:65" s="2" customFormat="1" ht="24" customHeight="1" x14ac:dyDescent="0.25">
      <c r="B151" s="7"/>
      <c r="C151" s="197" t="s">
        <v>585</v>
      </c>
      <c r="D151" s="197" t="s">
        <v>78</v>
      </c>
      <c r="E151" s="196" t="s">
        <v>584</v>
      </c>
      <c r="F151" s="191" t="s">
        <v>583</v>
      </c>
      <c r="G151" s="195" t="s">
        <v>206</v>
      </c>
      <c r="H151" s="194">
        <v>0.63</v>
      </c>
      <c r="I151" s="193"/>
      <c r="J151" s="192">
        <f>ROUND(I151*H151,2)</f>
        <v>0</v>
      </c>
      <c r="K151" s="191" t="s">
        <v>282</v>
      </c>
      <c r="L151" s="7"/>
      <c r="M151" s="201" t="s">
        <v>35</v>
      </c>
      <c r="N151" s="171" t="s">
        <v>58</v>
      </c>
      <c r="P151" s="200">
        <f>O151*H151</f>
        <v>0</v>
      </c>
      <c r="Q151" s="200">
        <v>0</v>
      </c>
      <c r="R151" s="200">
        <f>Q151*H151</f>
        <v>0</v>
      </c>
      <c r="S151" s="200">
        <v>0</v>
      </c>
      <c r="T151" s="199">
        <f>S151*H151</f>
        <v>0</v>
      </c>
      <c r="AR151" s="185" t="s">
        <v>292</v>
      </c>
      <c r="AT151" s="185" t="s">
        <v>78</v>
      </c>
      <c r="AU151" s="185" t="s">
        <v>266</v>
      </c>
      <c r="AY151" s="40" t="s">
        <v>265</v>
      </c>
      <c r="BE151" s="134">
        <f>IF(N151="základní",J151,0)</f>
        <v>0</v>
      </c>
      <c r="BF151" s="134">
        <f>IF(N151="snížená",J151,0)</f>
        <v>0</v>
      </c>
      <c r="BG151" s="134">
        <f>IF(N151="zákl. přenesená",J151,0)</f>
        <v>0</v>
      </c>
      <c r="BH151" s="134">
        <f>IF(N151="sníž. přenesená",J151,0)</f>
        <v>0</v>
      </c>
      <c r="BI151" s="134">
        <f>IF(N151="nulová",J151,0)</f>
        <v>0</v>
      </c>
      <c r="BJ151" s="40" t="s">
        <v>264</v>
      </c>
      <c r="BK151" s="134">
        <f>ROUND(I151*H151,2)</f>
        <v>0</v>
      </c>
      <c r="BL151" s="40" t="s">
        <v>292</v>
      </c>
      <c r="BM151" s="185" t="s">
        <v>582</v>
      </c>
    </row>
    <row r="152" spans="2:65" s="2" customFormat="1" ht="24" customHeight="1" x14ac:dyDescent="0.25">
      <c r="B152" s="7"/>
      <c r="C152" s="197" t="s">
        <v>581</v>
      </c>
      <c r="D152" s="197" t="s">
        <v>78</v>
      </c>
      <c r="E152" s="196" t="s">
        <v>580</v>
      </c>
      <c r="F152" s="191" t="s">
        <v>579</v>
      </c>
      <c r="G152" s="195" t="s">
        <v>206</v>
      </c>
      <c r="H152" s="194">
        <v>0.63</v>
      </c>
      <c r="I152" s="193"/>
      <c r="J152" s="192">
        <f>ROUND(I152*H152,2)</f>
        <v>0</v>
      </c>
      <c r="K152" s="191" t="s">
        <v>282</v>
      </c>
      <c r="L152" s="7"/>
      <c r="M152" s="201" t="s">
        <v>35</v>
      </c>
      <c r="N152" s="171" t="s">
        <v>58</v>
      </c>
      <c r="P152" s="200">
        <f>O152*H152</f>
        <v>0</v>
      </c>
      <c r="Q152" s="200">
        <v>0</v>
      </c>
      <c r="R152" s="200">
        <f>Q152*H152</f>
        <v>0</v>
      </c>
      <c r="S152" s="200">
        <v>0</v>
      </c>
      <c r="T152" s="199">
        <f>S152*H152</f>
        <v>0</v>
      </c>
      <c r="AR152" s="185" t="s">
        <v>271</v>
      </c>
      <c r="AT152" s="185" t="s">
        <v>78</v>
      </c>
      <c r="AU152" s="185" t="s">
        <v>266</v>
      </c>
      <c r="AY152" s="40" t="s">
        <v>265</v>
      </c>
      <c r="BE152" s="134">
        <f>IF(N152="základní",J152,0)</f>
        <v>0</v>
      </c>
      <c r="BF152" s="134">
        <f>IF(N152="snížená",J152,0)</f>
        <v>0</v>
      </c>
      <c r="BG152" s="134">
        <f>IF(N152="zákl. přenesená",J152,0)</f>
        <v>0</v>
      </c>
      <c r="BH152" s="134">
        <f>IF(N152="sníž. přenesená",J152,0)</f>
        <v>0</v>
      </c>
      <c r="BI152" s="134">
        <f>IF(N152="nulová",J152,0)</f>
        <v>0</v>
      </c>
      <c r="BJ152" s="40" t="s">
        <v>264</v>
      </c>
      <c r="BK152" s="134">
        <f>ROUND(I152*H152,2)</f>
        <v>0</v>
      </c>
      <c r="BL152" s="40" t="s">
        <v>271</v>
      </c>
      <c r="BM152" s="185" t="s">
        <v>578</v>
      </c>
    </row>
    <row r="153" spans="2:65" s="2" customFormat="1" ht="24" customHeight="1" x14ac:dyDescent="0.25">
      <c r="B153" s="7"/>
      <c r="C153" s="197" t="s">
        <v>577</v>
      </c>
      <c r="D153" s="197" t="s">
        <v>78</v>
      </c>
      <c r="E153" s="196" t="s">
        <v>576</v>
      </c>
      <c r="F153" s="191" t="s">
        <v>575</v>
      </c>
      <c r="G153" s="195" t="s">
        <v>206</v>
      </c>
      <c r="H153" s="194">
        <v>0.63</v>
      </c>
      <c r="I153" s="193"/>
      <c r="J153" s="192">
        <f>ROUND(I153*H153,2)</f>
        <v>0</v>
      </c>
      <c r="K153" s="191" t="s">
        <v>282</v>
      </c>
      <c r="L153" s="7"/>
      <c r="M153" s="201" t="s">
        <v>35</v>
      </c>
      <c r="N153" s="171" t="s">
        <v>58</v>
      </c>
      <c r="P153" s="200">
        <f>O153*H153</f>
        <v>0</v>
      </c>
      <c r="Q153" s="200">
        <v>0</v>
      </c>
      <c r="R153" s="200">
        <f>Q153*H153</f>
        <v>0</v>
      </c>
      <c r="S153" s="200">
        <v>0</v>
      </c>
      <c r="T153" s="199">
        <f>S153*H153</f>
        <v>0</v>
      </c>
      <c r="AR153" s="185" t="s">
        <v>271</v>
      </c>
      <c r="AT153" s="185" t="s">
        <v>78</v>
      </c>
      <c r="AU153" s="185" t="s">
        <v>266</v>
      </c>
      <c r="AY153" s="40" t="s">
        <v>265</v>
      </c>
      <c r="BE153" s="134">
        <f>IF(N153="základní",J153,0)</f>
        <v>0</v>
      </c>
      <c r="BF153" s="134">
        <f>IF(N153="snížená",J153,0)</f>
        <v>0</v>
      </c>
      <c r="BG153" s="134">
        <f>IF(N153="zákl. přenesená",J153,0)</f>
        <v>0</v>
      </c>
      <c r="BH153" s="134">
        <f>IF(N153="sníž. přenesená",J153,0)</f>
        <v>0</v>
      </c>
      <c r="BI153" s="134">
        <f>IF(N153="nulová",J153,0)</f>
        <v>0</v>
      </c>
      <c r="BJ153" s="40" t="s">
        <v>264</v>
      </c>
      <c r="BK153" s="134">
        <f>ROUND(I153*H153,2)</f>
        <v>0</v>
      </c>
      <c r="BL153" s="40" t="s">
        <v>271</v>
      </c>
      <c r="BM153" s="185" t="s">
        <v>574</v>
      </c>
    </row>
    <row r="154" spans="2:65" s="2" customFormat="1" ht="16.5" customHeight="1" x14ac:dyDescent="0.25">
      <c r="B154" s="7"/>
      <c r="C154" s="210" t="s">
        <v>573</v>
      </c>
      <c r="D154" s="210" t="s">
        <v>160</v>
      </c>
      <c r="E154" s="209" t="s">
        <v>572</v>
      </c>
      <c r="F154" s="204" t="s">
        <v>571</v>
      </c>
      <c r="G154" s="208" t="s">
        <v>160</v>
      </c>
      <c r="H154" s="207">
        <v>1.75</v>
      </c>
      <c r="I154" s="206"/>
      <c r="J154" s="205">
        <f>ROUND(I154*H154,2)</f>
        <v>0</v>
      </c>
      <c r="K154" s="204" t="s">
        <v>35</v>
      </c>
      <c r="L154" s="155"/>
      <c r="M154" s="203" t="s">
        <v>35</v>
      </c>
      <c r="N154" s="202" t="s">
        <v>58</v>
      </c>
      <c r="P154" s="200">
        <f>O154*H154</f>
        <v>0</v>
      </c>
      <c r="Q154" s="200">
        <v>0</v>
      </c>
      <c r="R154" s="200">
        <f>Q154*H154</f>
        <v>0</v>
      </c>
      <c r="S154" s="200">
        <v>0</v>
      </c>
      <c r="T154" s="199">
        <f>S154*H154</f>
        <v>0</v>
      </c>
      <c r="AR154" s="185" t="s">
        <v>293</v>
      </c>
      <c r="AT154" s="185" t="s">
        <v>160</v>
      </c>
      <c r="AU154" s="185" t="s">
        <v>266</v>
      </c>
      <c r="AY154" s="40" t="s">
        <v>265</v>
      </c>
      <c r="BE154" s="134">
        <f>IF(N154="základní",J154,0)</f>
        <v>0</v>
      </c>
      <c r="BF154" s="134">
        <f>IF(N154="snížená",J154,0)</f>
        <v>0</v>
      </c>
      <c r="BG154" s="134">
        <f>IF(N154="zákl. přenesená",J154,0)</f>
        <v>0</v>
      </c>
      <c r="BH154" s="134">
        <f>IF(N154="sníž. přenesená",J154,0)</f>
        <v>0</v>
      </c>
      <c r="BI154" s="134">
        <f>IF(N154="nulová",J154,0)</f>
        <v>0</v>
      </c>
      <c r="BJ154" s="40" t="s">
        <v>264</v>
      </c>
      <c r="BK154" s="134">
        <f>ROUND(I154*H154,2)</f>
        <v>0</v>
      </c>
      <c r="BL154" s="40" t="s">
        <v>292</v>
      </c>
      <c r="BM154" s="185" t="s">
        <v>570</v>
      </c>
    </row>
    <row r="155" spans="2:65" s="2" customFormat="1" ht="24" customHeight="1" x14ac:dyDescent="0.25">
      <c r="B155" s="7"/>
      <c r="C155" s="210" t="s">
        <v>569</v>
      </c>
      <c r="D155" s="210" t="s">
        <v>160</v>
      </c>
      <c r="E155" s="209" t="s">
        <v>568</v>
      </c>
      <c r="F155" s="204" t="s">
        <v>567</v>
      </c>
      <c r="G155" s="208" t="s">
        <v>566</v>
      </c>
      <c r="H155" s="207">
        <v>6.3</v>
      </c>
      <c r="I155" s="206"/>
      <c r="J155" s="205">
        <f>ROUND(I155*H155,2)</f>
        <v>0</v>
      </c>
      <c r="K155" s="204" t="s">
        <v>35</v>
      </c>
      <c r="L155" s="155"/>
      <c r="M155" s="203" t="s">
        <v>35</v>
      </c>
      <c r="N155" s="202" t="s">
        <v>58</v>
      </c>
      <c r="P155" s="200">
        <f>O155*H155</f>
        <v>0</v>
      </c>
      <c r="Q155" s="200">
        <v>0</v>
      </c>
      <c r="R155" s="200">
        <f>Q155*H155</f>
        <v>0</v>
      </c>
      <c r="S155" s="200">
        <v>0</v>
      </c>
      <c r="T155" s="199">
        <f>S155*H155</f>
        <v>0</v>
      </c>
      <c r="AR155" s="185" t="s">
        <v>293</v>
      </c>
      <c r="AT155" s="185" t="s">
        <v>160</v>
      </c>
      <c r="AU155" s="185" t="s">
        <v>266</v>
      </c>
      <c r="AY155" s="40" t="s">
        <v>265</v>
      </c>
      <c r="BE155" s="134">
        <f>IF(N155="základní",J155,0)</f>
        <v>0</v>
      </c>
      <c r="BF155" s="134">
        <f>IF(N155="snížená",J155,0)</f>
        <v>0</v>
      </c>
      <c r="BG155" s="134">
        <f>IF(N155="zákl. přenesená",J155,0)</f>
        <v>0</v>
      </c>
      <c r="BH155" s="134">
        <f>IF(N155="sníž. přenesená",J155,0)</f>
        <v>0</v>
      </c>
      <c r="BI155" s="134">
        <f>IF(N155="nulová",J155,0)</f>
        <v>0</v>
      </c>
      <c r="BJ155" s="40" t="s">
        <v>264</v>
      </c>
      <c r="BK155" s="134">
        <f>ROUND(I155*H155,2)</f>
        <v>0</v>
      </c>
      <c r="BL155" s="40" t="s">
        <v>292</v>
      </c>
      <c r="BM155" s="185" t="s">
        <v>565</v>
      </c>
    </row>
    <row r="156" spans="2:65" s="66" customFormat="1" ht="22.9" customHeight="1" x14ac:dyDescent="0.2">
      <c r="B156" s="151"/>
      <c r="D156" s="69" t="s">
        <v>110</v>
      </c>
      <c r="E156" s="68" t="s">
        <v>401</v>
      </c>
      <c r="F156" s="68" t="s">
        <v>400</v>
      </c>
      <c r="I156" s="198"/>
      <c r="J156" s="152">
        <f>BK156</f>
        <v>0</v>
      </c>
      <c r="L156" s="151"/>
      <c r="M156" s="150"/>
      <c r="P156" s="149">
        <f>SUM(P157:P158)</f>
        <v>0</v>
      </c>
      <c r="R156" s="149">
        <f>SUM(R157:R158)</f>
        <v>0</v>
      </c>
      <c r="T156" s="148">
        <f>SUM(T157:T158)</f>
        <v>0</v>
      </c>
      <c r="AR156" s="69" t="s">
        <v>266</v>
      </c>
      <c r="AT156" s="147" t="s">
        <v>110</v>
      </c>
      <c r="AU156" s="147" t="s">
        <v>264</v>
      </c>
      <c r="AY156" s="69" t="s">
        <v>265</v>
      </c>
      <c r="BK156" s="146">
        <f>SUM(BK157:BK158)</f>
        <v>0</v>
      </c>
    </row>
    <row r="157" spans="2:65" s="2" customFormat="1" ht="24" customHeight="1" x14ac:dyDescent="0.25">
      <c r="B157" s="7"/>
      <c r="C157" s="197" t="s">
        <v>399</v>
      </c>
      <c r="D157" s="197" t="s">
        <v>78</v>
      </c>
      <c r="E157" s="196" t="s">
        <v>398</v>
      </c>
      <c r="F157" s="191" t="s">
        <v>397</v>
      </c>
      <c r="G157" s="195" t="s">
        <v>268</v>
      </c>
      <c r="H157" s="194">
        <v>18</v>
      </c>
      <c r="I157" s="193"/>
      <c r="J157" s="192">
        <f>ROUND(I157*H157,2)</f>
        <v>0</v>
      </c>
      <c r="K157" s="191" t="s">
        <v>267</v>
      </c>
      <c r="L157" s="7"/>
      <c r="M157" s="201" t="s">
        <v>35</v>
      </c>
      <c r="N157" s="171" t="s">
        <v>58</v>
      </c>
      <c r="P157" s="200">
        <f>O157*H157</f>
        <v>0</v>
      </c>
      <c r="Q157" s="200">
        <v>0</v>
      </c>
      <c r="R157" s="200">
        <f>Q157*H157</f>
        <v>0</v>
      </c>
      <c r="S157" s="200">
        <v>0</v>
      </c>
      <c r="T157" s="199">
        <f>S157*H157</f>
        <v>0</v>
      </c>
      <c r="AR157" s="185" t="s">
        <v>263</v>
      </c>
      <c r="AT157" s="185" t="s">
        <v>78</v>
      </c>
      <c r="AU157" s="185" t="s">
        <v>266</v>
      </c>
      <c r="AY157" s="40" t="s">
        <v>265</v>
      </c>
      <c r="BE157" s="134">
        <f>IF(N157="základní",J157,0)</f>
        <v>0</v>
      </c>
      <c r="BF157" s="134">
        <f>IF(N157="snížená",J157,0)</f>
        <v>0</v>
      </c>
      <c r="BG157" s="134">
        <f>IF(N157="zákl. přenesená",J157,0)</f>
        <v>0</v>
      </c>
      <c r="BH157" s="134">
        <f>IF(N157="sníž. přenesená",J157,0)</f>
        <v>0</v>
      </c>
      <c r="BI157" s="134">
        <f>IF(N157="nulová",J157,0)</f>
        <v>0</v>
      </c>
      <c r="BJ157" s="40" t="s">
        <v>264</v>
      </c>
      <c r="BK157" s="134">
        <f>ROUND(I157*H157,2)</f>
        <v>0</v>
      </c>
      <c r="BL157" s="40" t="s">
        <v>263</v>
      </c>
      <c r="BM157" s="185" t="s">
        <v>396</v>
      </c>
    </row>
    <row r="158" spans="2:65" s="2" customFormat="1" ht="24" customHeight="1" x14ac:dyDescent="0.25">
      <c r="B158" s="7"/>
      <c r="C158" s="210" t="s">
        <v>395</v>
      </c>
      <c r="D158" s="210" t="s">
        <v>160</v>
      </c>
      <c r="E158" s="209" t="s">
        <v>1041</v>
      </c>
      <c r="F158" s="204" t="s">
        <v>393</v>
      </c>
      <c r="G158" s="208" t="s">
        <v>392</v>
      </c>
      <c r="H158" s="207">
        <v>1</v>
      </c>
      <c r="I158" s="206"/>
      <c r="J158" s="205">
        <f>ROUND(I158*H158,2)</f>
        <v>0</v>
      </c>
      <c r="K158" s="204" t="s">
        <v>35</v>
      </c>
      <c r="L158" s="155"/>
      <c r="M158" s="203" t="s">
        <v>35</v>
      </c>
      <c r="N158" s="202" t="s">
        <v>58</v>
      </c>
      <c r="P158" s="200">
        <f>O158*H158</f>
        <v>0</v>
      </c>
      <c r="Q158" s="200">
        <v>0</v>
      </c>
      <c r="R158" s="200">
        <f>Q158*H158</f>
        <v>0</v>
      </c>
      <c r="S158" s="200">
        <v>0</v>
      </c>
      <c r="T158" s="199">
        <f>S158*H158</f>
        <v>0</v>
      </c>
      <c r="AR158" s="185" t="s">
        <v>293</v>
      </c>
      <c r="AT158" s="185" t="s">
        <v>160</v>
      </c>
      <c r="AU158" s="185" t="s">
        <v>266</v>
      </c>
      <c r="AY158" s="40" t="s">
        <v>265</v>
      </c>
      <c r="BE158" s="134">
        <f>IF(N158="základní",J158,0)</f>
        <v>0</v>
      </c>
      <c r="BF158" s="134">
        <f>IF(N158="snížená",J158,0)</f>
        <v>0</v>
      </c>
      <c r="BG158" s="134">
        <f>IF(N158="zákl. přenesená",J158,0)</f>
        <v>0</v>
      </c>
      <c r="BH158" s="134">
        <f>IF(N158="sníž. přenesená",J158,0)</f>
        <v>0</v>
      </c>
      <c r="BI158" s="134">
        <f>IF(N158="nulová",J158,0)</f>
        <v>0</v>
      </c>
      <c r="BJ158" s="40" t="s">
        <v>264</v>
      </c>
      <c r="BK158" s="134">
        <f>ROUND(I158*H158,2)</f>
        <v>0</v>
      </c>
      <c r="BL158" s="40" t="s">
        <v>292</v>
      </c>
      <c r="BM158" s="185" t="s">
        <v>391</v>
      </c>
    </row>
    <row r="159" spans="2:65" s="66" customFormat="1" ht="25.9" customHeight="1" x14ac:dyDescent="0.2">
      <c r="B159" s="151"/>
      <c r="D159" s="69" t="s">
        <v>110</v>
      </c>
      <c r="E159" s="72" t="s">
        <v>160</v>
      </c>
      <c r="F159" s="72" t="s">
        <v>390</v>
      </c>
      <c r="I159" s="198"/>
      <c r="J159" s="157">
        <f>BK159</f>
        <v>0</v>
      </c>
      <c r="L159" s="151"/>
      <c r="M159" s="150"/>
      <c r="P159" s="149">
        <f>P160+P167+P175</f>
        <v>0</v>
      </c>
      <c r="R159" s="149">
        <f>R160+R167+R175</f>
        <v>0</v>
      </c>
      <c r="T159" s="148">
        <f>T160+T167+T175</f>
        <v>0</v>
      </c>
      <c r="AR159" s="69" t="s">
        <v>325</v>
      </c>
      <c r="AT159" s="147" t="s">
        <v>110</v>
      </c>
      <c r="AU159" s="147" t="s">
        <v>288</v>
      </c>
      <c r="AY159" s="69" t="s">
        <v>265</v>
      </c>
      <c r="BK159" s="146">
        <f>BK160+BK167+BK175</f>
        <v>0</v>
      </c>
    </row>
    <row r="160" spans="2:65" s="66" customFormat="1" ht="22.9" customHeight="1" x14ac:dyDescent="0.2">
      <c r="B160" s="151"/>
      <c r="D160" s="69" t="s">
        <v>110</v>
      </c>
      <c r="E160" s="68" t="s">
        <v>1040</v>
      </c>
      <c r="F160" s="68" t="s">
        <v>1039</v>
      </c>
      <c r="I160" s="198"/>
      <c r="J160" s="152">
        <f>BK160</f>
        <v>0</v>
      </c>
      <c r="L160" s="151"/>
      <c r="M160" s="150"/>
      <c r="P160" s="149">
        <f>SUM(P161:P166)</f>
        <v>0</v>
      </c>
      <c r="R160" s="149">
        <f>SUM(R161:R166)</f>
        <v>0</v>
      </c>
      <c r="T160" s="148">
        <f>SUM(T161:T166)</f>
        <v>0</v>
      </c>
      <c r="AR160" s="69" t="s">
        <v>325</v>
      </c>
      <c r="AT160" s="147" t="s">
        <v>110</v>
      </c>
      <c r="AU160" s="147" t="s">
        <v>264</v>
      </c>
      <c r="AY160" s="69" t="s">
        <v>265</v>
      </c>
      <c r="BK160" s="146">
        <f>SUM(BK161:BK166)</f>
        <v>0</v>
      </c>
    </row>
    <row r="161" spans="2:65" s="2" customFormat="1" ht="24" customHeight="1" x14ac:dyDescent="0.25">
      <c r="B161" s="7"/>
      <c r="C161" s="197" t="s">
        <v>728</v>
      </c>
      <c r="D161" s="197" t="s">
        <v>78</v>
      </c>
      <c r="E161" s="196" t="s">
        <v>362</v>
      </c>
      <c r="F161" s="191" t="s">
        <v>361</v>
      </c>
      <c r="G161" s="195" t="s">
        <v>348</v>
      </c>
      <c r="H161" s="194">
        <v>7</v>
      </c>
      <c r="I161" s="193"/>
      <c r="J161" s="192">
        <f t="shared" ref="J161:J166" si="0">ROUND(I161*H161,2)</f>
        <v>0</v>
      </c>
      <c r="K161" s="191" t="s">
        <v>282</v>
      </c>
      <c r="L161" s="7"/>
      <c r="M161" s="201" t="s">
        <v>35</v>
      </c>
      <c r="N161" s="171" t="s">
        <v>58</v>
      </c>
      <c r="P161" s="200">
        <f t="shared" ref="P161:P166" si="1">O161*H161</f>
        <v>0</v>
      </c>
      <c r="Q161" s="200">
        <v>0</v>
      </c>
      <c r="R161" s="200">
        <f t="shared" ref="R161:R166" si="2">Q161*H161</f>
        <v>0</v>
      </c>
      <c r="S161" s="200">
        <v>0</v>
      </c>
      <c r="T161" s="199">
        <f t="shared" ref="T161:T166" si="3">S161*H161</f>
        <v>0</v>
      </c>
      <c r="AR161" s="185" t="s">
        <v>271</v>
      </c>
      <c r="AT161" s="185" t="s">
        <v>78</v>
      </c>
      <c r="AU161" s="185" t="s">
        <v>266</v>
      </c>
      <c r="AY161" s="40" t="s">
        <v>265</v>
      </c>
      <c r="BE161" s="134">
        <f t="shared" ref="BE161:BE166" si="4">IF(N161="základní",J161,0)</f>
        <v>0</v>
      </c>
      <c r="BF161" s="134">
        <f t="shared" ref="BF161:BF166" si="5">IF(N161="snížená",J161,0)</f>
        <v>0</v>
      </c>
      <c r="BG161" s="134">
        <f t="shared" ref="BG161:BG166" si="6">IF(N161="zákl. přenesená",J161,0)</f>
        <v>0</v>
      </c>
      <c r="BH161" s="134">
        <f t="shared" ref="BH161:BH166" si="7">IF(N161="sníž. přenesená",J161,0)</f>
        <v>0</v>
      </c>
      <c r="BI161" s="134">
        <f t="shared" ref="BI161:BI166" si="8">IF(N161="nulová",J161,0)</f>
        <v>0</v>
      </c>
      <c r="BJ161" s="40" t="s">
        <v>264</v>
      </c>
      <c r="BK161" s="134">
        <f t="shared" ref="BK161:BK166" si="9">ROUND(I161*H161,2)</f>
        <v>0</v>
      </c>
      <c r="BL161" s="40" t="s">
        <v>271</v>
      </c>
      <c r="BM161" s="185" t="s">
        <v>939</v>
      </c>
    </row>
    <row r="162" spans="2:65" s="2" customFormat="1" ht="36" customHeight="1" x14ac:dyDescent="0.25">
      <c r="B162" s="7"/>
      <c r="C162" s="197" t="s">
        <v>724</v>
      </c>
      <c r="D162" s="197" t="s">
        <v>78</v>
      </c>
      <c r="E162" s="196" t="s">
        <v>358</v>
      </c>
      <c r="F162" s="191" t="s">
        <v>357</v>
      </c>
      <c r="G162" s="195" t="s">
        <v>348</v>
      </c>
      <c r="H162" s="194">
        <v>7</v>
      </c>
      <c r="I162" s="193"/>
      <c r="J162" s="192">
        <f t="shared" si="0"/>
        <v>0</v>
      </c>
      <c r="K162" s="191" t="s">
        <v>282</v>
      </c>
      <c r="L162" s="7"/>
      <c r="M162" s="201" t="s">
        <v>35</v>
      </c>
      <c r="N162" s="171" t="s">
        <v>58</v>
      </c>
      <c r="P162" s="200">
        <f t="shared" si="1"/>
        <v>0</v>
      </c>
      <c r="Q162" s="200">
        <v>0</v>
      </c>
      <c r="R162" s="200">
        <f t="shared" si="2"/>
        <v>0</v>
      </c>
      <c r="S162" s="200">
        <v>0</v>
      </c>
      <c r="T162" s="199">
        <f t="shared" si="3"/>
        <v>0</v>
      </c>
      <c r="AR162" s="185" t="s">
        <v>271</v>
      </c>
      <c r="AT162" s="185" t="s">
        <v>78</v>
      </c>
      <c r="AU162" s="185" t="s">
        <v>266</v>
      </c>
      <c r="AY162" s="40" t="s">
        <v>265</v>
      </c>
      <c r="BE162" s="134">
        <f t="shared" si="4"/>
        <v>0</v>
      </c>
      <c r="BF162" s="134">
        <f t="shared" si="5"/>
        <v>0</v>
      </c>
      <c r="BG162" s="134">
        <f t="shared" si="6"/>
        <v>0</v>
      </c>
      <c r="BH162" s="134">
        <f t="shared" si="7"/>
        <v>0</v>
      </c>
      <c r="BI162" s="134">
        <f t="shared" si="8"/>
        <v>0</v>
      </c>
      <c r="BJ162" s="40" t="s">
        <v>264</v>
      </c>
      <c r="BK162" s="134">
        <f t="shared" si="9"/>
        <v>0</v>
      </c>
      <c r="BL162" s="40" t="s">
        <v>271</v>
      </c>
      <c r="BM162" s="185" t="s">
        <v>938</v>
      </c>
    </row>
    <row r="163" spans="2:65" s="2" customFormat="1" ht="24" customHeight="1" x14ac:dyDescent="0.25">
      <c r="B163" s="7"/>
      <c r="C163" s="197" t="s">
        <v>705</v>
      </c>
      <c r="D163" s="197" t="s">
        <v>78</v>
      </c>
      <c r="E163" s="196" t="s">
        <v>354</v>
      </c>
      <c r="F163" s="191" t="s">
        <v>353</v>
      </c>
      <c r="G163" s="195" t="s">
        <v>348</v>
      </c>
      <c r="H163" s="194">
        <v>7</v>
      </c>
      <c r="I163" s="193"/>
      <c r="J163" s="192">
        <f t="shared" si="0"/>
        <v>0</v>
      </c>
      <c r="K163" s="191" t="s">
        <v>282</v>
      </c>
      <c r="L163" s="7"/>
      <c r="M163" s="201" t="s">
        <v>35</v>
      </c>
      <c r="N163" s="171" t="s">
        <v>58</v>
      </c>
      <c r="P163" s="200">
        <f t="shared" si="1"/>
        <v>0</v>
      </c>
      <c r="Q163" s="200">
        <v>0</v>
      </c>
      <c r="R163" s="200">
        <f t="shared" si="2"/>
        <v>0</v>
      </c>
      <c r="S163" s="200">
        <v>0</v>
      </c>
      <c r="T163" s="199">
        <f t="shared" si="3"/>
        <v>0</v>
      </c>
      <c r="AR163" s="185" t="s">
        <v>271</v>
      </c>
      <c r="AT163" s="185" t="s">
        <v>78</v>
      </c>
      <c r="AU163" s="185" t="s">
        <v>266</v>
      </c>
      <c r="AY163" s="40" t="s">
        <v>265</v>
      </c>
      <c r="BE163" s="134">
        <f t="shared" si="4"/>
        <v>0</v>
      </c>
      <c r="BF163" s="134">
        <f t="shared" si="5"/>
        <v>0</v>
      </c>
      <c r="BG163" s="134">
        <f t="shared" si="6"/>
        <v>0</v>
      </c>
      <c r="BH163" s="134">
        <f t="shared" si="7"/>
        <v>0</v>
      </c>
      <c r="BI163" s="134">
        <f t="shared" si="8"/>
        <v>0</v>
      </c>
      <c r="BJ163" s="40" t="s">
        <v>264</v>
      </c>
      <c r="BK163" s="134">
        <f t="shared" si="9"/>
        <v>0</v>
      </c>
      <c r="BL163" s="40" t="s">
        <v>271</v>
      </c>
      <c r="BM163" s="185" t="s">
        <v>937</v>
      </c>
    </row>
    <row r="164" spans="2:65" s="2" customFormat="1" ht="36" customHeight="1" x14ac:dyDescent="0.25">
      <c r="B164" s="7"/>
      <c r="C164" s="197" t="s">
        <v>701</v>
      </c>
      <c r="D164" s="197" t="s">
        <v>78</v>
      </c>
      <c r="E164" s="196" t="s">
        <v>350</v>
      </c>
      <c r="F164" s="191" t="s">
        <v>349</v>
      </c>
      <c r="G164" s="195" t="s">
        <v>348</v>
      </c>
      <c r="H164" s="194">
        <v>7</v>
      </c>
      <c r="I164" s="193"/>
      <c r="J164" s="192">
        <f t="shared" si="0"/>
        <v>0</v>
      </c>
      <c r="K164" s="191" t="s">
        <v>282</v>
      </c>
      <c r="L164" s="7"/>
      <c r="M164" s="201" t="s">
        <v>35</v>
      </c>
      <c r="N164" s="171" t="s">
        <v>58</v>
      </c>
      <c r="P164" s="200">
        <f t="shared" si="1"/>
        <v>0</v>
      </c>
      <c r="Q164" s="200">
        <v>0</v>
      </c>
      <c r="R164" s="200">
        <f t="shared" si="2"/>
        <v>0</v>
      </c>
      <c r="S164" s="200">
        <v>0</v>
      </c>
      <c r="T164" s="199">
        <f t="shared" si="3"/>
        <v>0</v>
      </c>
      <c r="AR164" s="185" t="s">
        <v>271</v>
      </c>
      <c r="AT164" s="185" t="s">
        <v>78</v>
      </c>
      <c r="AU164" s="185" t="s">
        <v>266</v>
      </c>
      <c r="AY164" s="40" t="s">
        <v>265</v>
      </c>
      <c r="BE164" s="134">
        <f t="shared" si="4"/>
        <v>0</v>
      </c>
      <c r="BF164" s="134">
        <f t="shared" si="5"/>
        <v>0</v>
      </c>
      <c r="BG164" s="134">
        <f t="shared" si="6"/>
        <v>0</v>
      </c>
      <c r="BH164" s="134">
        <f t="shared" si="7"/>
        <v>0</v>
      </c>
      <c r="BI164" s="134">
        <f t="shared" si="8"/>
        <v>0</v>
      </c>
      <c r="BJ164" s="40" t="s">
        <v>264</v>
      </c>
      <c r="BK164" s="134">
        <f t="shared" si="9"/>
        <v>0</v>
      </c>
      <c r="BL164" s="40" t="s">
        <v>271</v>
      </c>
      <c r="BM164" s="185" t="s">
        <v>936</v>
      </c>
    </row>
    <row r="165" spans="2:65" s="2" customFormat="1" ht="24" customHeight="1" x14ac:dyDescent="0.25">
      <c r="B165" s="7"/>
      <c r="C165" s="210" t="s">
        <v>935</v>
      </c>
      <c r="D165" s="210" t="s">
        <v>160</v>
      </c>
      <c r="E165" s="209" t="s">
        <v>531</v>
      </c>
      <c r="F165" s="204" t="s">
        <v>530</v>
      </c>
      <c r="G165" s="208" t="s">
        <v>339</v>
      </c>
      <c r="H165" s="207">
        <v>7</v>
      </c>
      <c r="I165" s="206"/>
      <c r="J165" s="205">
        <f t="shared" si="0"/>
        <v>0</v>
      </c>
      <c r="K165" s="204" t="s">
        <v>35</v>
      </c>
      <c r="L165" s="155"/>
      <c r="M165" s="203" t="s">
        <v>35</v>
      </c>
      <c r="N165" s="202" t="s">
        <v>58</v>
      </c>
      <c r="P165" s="200">
        <f t="shared" si="1"/>
        <v>0</v>
      </c>
      <c r="Q165" s="200">
        <v>0</v>
      </c>
      <c r="R165" s="200">
        <f t="shared" si="2"/>
        <v>0</v>
      </c>
      <c r="S165" s="200">
        <v>0</v>
      </c>
      <c r="T165" s="199">
        <f t="shared" si="3"/>
        <v>0</v>
      </c>
      <c r="AR165" s="185" t="s">
        <v>293</v>
      </c>
      <c r="AT165" s="185" t="s">
        <v>160</v>
      </c>
      <c r="AU165" s="185" t="s">
        <v>266</v>
      </c>
      <c r="AY165" s="40" t="s">
        <v>265</v>
      </c>
      <c r="BE165" s="134">
        <f t="shared" si="4"/>
        <v>0</v>
      </c>
      <c r="BF165" s="134">
        <f t="shared" si="5"/>
        <v>0</v>
      </c>
      <c r="BG165" s="134">
        <f t="shared" si="6"/>
        <v>0</v>
      </c>
      <c r="BH165" s="134">
        <f t="shared" si="7"/>
        <v>0</v>
      </c>
      <c r="BI165" s="134">
        <f t="shared" si="8"/>
        <v>0</v>
      </c>
      <c r="BJ165" s="40" t="s">
        <v>264</v>
      </c>
      <c r="BK165" s="134">
        <f t="shared" si="9"/>
        <v>0</v>
      </c>
      <c r="BL165" s="40" t="s">
        <v>292</v>
      </c>
      <c r="BM165" s="185" t="s">
        <v>933</v>
      </c>
    </row>
    <row r="166" spans="2:65" s="2" customFormat="1" ht="48" customHeight="1" x14ac:dyDescent="0.25">
      <c r="B166" s="7"/>
      <c r="C166" s="210" t="s">
        <v>689</v>
      </c>
      <c r="D166" s="210" t="s">
        <v>160</v>
      </c>
      <c r="E166" s="209" t="s">
        <v>1038</v>
      </c>
      <c r="F166" s="204" t="s">
        <v>1037</v>
      </c>
      <c r="G166" s="208" t="s">
        <v>339</v>
      </c>
      <c r="H166" s="207">
        <v>7</v>
      </c>
      <c r="I166" s="206"/>
      <c r="J166" s="205">
        <f t="shared" si="0"/>
        <v>0</v>
      </c>
      <c r="K166" s="204" t="s">
        <v>35</v>
      </c>
      <c r="L166" s="155"/>
      <c r="M166" s="203" t="s">
        <v>35</v>
      </c>
      <c r="N166" s="202" t="s">
        <v>58</v>
      </c>
      <c r="P166" s="200">
        <f t="shared" si="1"/>
        <v>0</v>
      </c>
      <c r="Q166" s="200">
        <v>0</v>
      </c>
      <c r="R166" s="200">
        <f t="shared" si="2"/>
        <v>0</v>
      </c>
      <c r="S166" s="200">
        <v>0</v>
      </c>
      <c r="T166" s="199">
        <f t="shared" si="3"/>
        <v>0</v>
      </c>
      <c r="AR166" s="185" t="s">
        <v>293</v>
      </c>
      <c r="AT166" s="185" t="s">
        <v>160</v>
      </c>
      <c r="AU166" s="185" t="s">
        <v>266</v>
      </c>
      <c r="AY166" s="40" t="s">
        <v>265</v>
      </c>
      <c r="BE166" s="134">
        <f t="shared" si="4"/>
        <v>0</v>
      </c>
      <c r="BF166" s="134">
        <f t="shared" si="5"/>
        <v>0</v>
      </c>
      <c r="BG166" s="134">
        <f t="shared" si="6"/>
        <v>0</v>
      </c>
      <c r="BH166" s="134">
        <f t="shared" si="7"/>
        <v>0</v>
      </c>
      <c r="BI166" s="134">
        <f t="shared" si="8"/>
        <v>0</v>
      </c>
      <c r="BJ166" s="40" t="s">
        <v>264</v>
      </c>
      <c r="BK166" s="134">
        <f t="shared" si="9"/>
        <v>0</v>
      </c>
      <c r="BL166" s="40" t="s">
        <v>292</v>
      </c>
      <c r="BM166" s="185" t="s">
        <v>932</v>
      </c>
    </row>
    <row r="167" spans="2:65" s="66" customFormat="1" ht="22.9" customHeight="1" x14ac:dyDescent="0.2">
      <c r="B167" s="151"/>
      <c r="D167" s="69" t="s">
        <v>110</v>
      </c>
      <c r="E167" s="68" t="s">
        <v>1036</v>
      </c>
      <c r="F167" s="68" t="s">
        <v>1035</v>
      </c>
      <c r="I167" s="198"/>
      <c r="J167" s="152">
        <f>BK167</f>
        <v>0</v>
      </c>
      <c r="L167" s="151"/>
      <c r="M167" s="150"/>
      <c r="P167" s="149">
        <f>SUM(P168:P174)</f>
        <v>0</v>
      </c>
      <c r="R167" s="149">
        <f>SUM(R168:R174)</f>
        <v>0</v>
      </c>
      <c r="T167" s="148">
        <f>SUM(T168:T174)</f>
        <v>0</v>
      </c>
      <c r="AR167" s="69" t="s">
        <v>325</v>
      </c>
      <c r="AT167" s="147" t="s">
        <v>110</v>
      </c>
      <c r="AU167" s="147" t="s">
        <v>264</v>
      </c>
      <c r="AY167" s="69" t="s">
        <v>265</v>
      </c>
      <c r="BK167" s="146">
        <f>SUM(BK168:BK174)</f>
        <v>0</v>
      </c>
    </row>
    <row r="168" spans="2:65" s="2" customFormat="1" ht="36" customHeight="1" x14ac:dyDescent="0.25">
      <c r="B168" s="7"/>
      <c r="C168" s="197" t="s">
        <v>893</v>
      </c>
      <c r="D168" s="197" t="s">
        <v>78</v>
      </c>
      <c r="E168" s="196" t="s">
        <v>1034</v>
      </c>
      <c r="F168" s="191" t="s">
        <v>1033</v>
      </c>
      <c r="G168" s="195" t="s">
        <v>348</v>
      </c>
      <c r="H168" s="194">
        <v>6</v>
      </c>
      <c r="I168" s="193"/>
      <c r="J168" s="192">
        <f t="shared" ref="J168:J174" si="10">ROUND(I168*H168,2)</f>
        <v>0</v>
      </c>
      <c r="K168" s="191" t="s">
        <v>282</v>
      </c>
      <c r="L168" s="7"/>
      <c r="M168" s="201" t="s">
        <v>35</v>
      </c>
      <c r="N168" s="171" t="s">
        <v>58</v>
      </c>
      <c r="P168" s="200">
        <f t="shared" ref="P168:P174" si="11">O168*H168</f>
        <v>0</v>
      </c>
      <c r="Q168" s="200">
        <v>0</v>
      </c>
      <c r="R168" s="200">
        <f t="shared" ref="R168:R174" si="12">Q168*H168</f>
        <v>0</v>
      </c>
      <c r="S168" s="200">
        <v>0</v>
      </c>
      <c r="T168" s="199">
        <f t="shared" ref="T168:T174" si="13">S168*H168</f>
        <v>0</v>
      </c>
      <c r="AR168" s="185" t="s">
        <v>271</v>
      </c>
      <c r="AT168" s="185" t="s">
        <v>78</v>
      </c>
      <c r="AU168" s="185" t="s">
        <v>266</v>
      </c>
      <c r="AY168" s="40" t="s">
        <v>265</v>
      </c>
      <c r="BE168" s="134">
        <f t="shared" ref="BE168:BE174" si="14">IF(N168="základní",J168,0)</f>
        <v>0</v>
      </c>
      <c r="BF168" s="134">
        <f t="shared" ref="BF168:BF174" si="15">IF(N168="snížená",J168,0)</f>
        <v>0</v>
      </c>
      <c r="BG168" s="134">
        <f t="shared" ref="BG168:BG174" si="16">IF(N168="zákl. přenesená",J168,0)</f>
        <v>0</v>
      </c>
      <c r="BH168" s="134">
        <f t="shared" ref="BH168:BH174" si="17">IF(N168="sníž. přenesená",J168,0)</f>
        <v>0</v>
      </c>
      <c r="BI168" s="134">
        <f t="shared" ref="BI168:BI174" si="18">IF(N168="nulová",J168,0)</f>
        <v>0</v>
      </c>
      <c r="BJ168" s="40" t="s">
        <v>264</v>
      </c>
      <c r="BK168" s="134">
        <f t="shared" ref="BK168:BK174" si="19">ROUND(I168*H168,2)</f>
        <v>0</v>
      </c>
      <c r="BL168" s="40" t="s">
        <v>271</v>
      </c>
      <c r="BM168" s="185" t="s">
        <v>1032</v>
      </c>
    </row>
    <row r="169" spans="2:65" s="2" customFormat="1" ht="36" customHeight="1" x14ac:dyDescent="0.25">
      <c r="B169" s="7"/>
      <c r="C169" s="210" t="s">
        <v>1031</v>
      </c>
      <c r="D169" s="210" t="s">
        <v>160</v>
      </c>
      <c r="E169" s="209" t="s">
        <v>1030</v>
      </c>
      <c r="F169" s="204" t="s">
        <v>1029</v>
      </c>
      <c r="G169" s="208" t="s">
        <v>339</v>
      </c>
      <c r="H169" s="207">
        <v>6</v>
      </c>
      <c r="I169" s="206"/>
      <c r="J169" s="205">
        <f t="shared" si="10"/>
        <v>0</v>
      </c>
      <c r="K169" s="204" t="s">
        <v>35</v>
      </c>
      <c r="L169" s="155"/>
      <c r="M169" s="203" t="s">
        <v>35</v>
      </c>
      <c r="N169" s="202" t="s">
        <v>58</v>
      </c>
      <c r="P169" s="200">
        <f t="shared" si="11"/>
        <v>0</v>
      </c>
      <c r="Q169" s="200">
        <v>0</v>
      </c>
      <c r="R169" s="200">
        <f t="shared" si="12"/>
        <v>0</v>
      </c>
      <c r="S169" s="200">
        <v>0</v>
      </c>
      <c r="T169" s="199">
        <f t="shared" si="13"/>
        <v>0</v>
      </c>
      <c r="AR169" s="185" t="s">
        <v>293</v>
      </c>
      <c r="AT169" s="185" t="s">
        <v>160</v>
      </c>
      <c r="AU169" s="185" t="s">
        <v>266</v>
      </c>
      <c r="AY169" s="40" t="s">
        <v>265</v>
      </c>
      <c r="BE169" s="134">
        <f t="shared" si="14"/>
        <v>0</v>
      </c>
      <c r="BF169" s="134">
        <f t="shared" si="15"/>
        <v>0</v>
      </c>
      <c r="BG169" s="134">
        <f t="shared" si="16"/>
        <v>0</v>
      </c>
      <c r="BH169" s="134">
        <f t="shared" si="17"/>
        <v>0</v>
      </c>
      <c r="BI169" s="134">
        <f t="shared" si="18"/>
        <v>0</v>
      </c>
      <c r="BJ169" s="40" t="s">
        <v>264</v>
      </c>
      <c r="BK169" s="134">
        <f t="shared" si="19"/>
        <v>0</v>
      </c>
      <c r="BL169" s="40" t="s">
        <v>292</v>
      </c>
      <c r="BM169" s="185" t="s">
        <v>1028</v>
      </c>
    </row>
    <row r="170" spans="2:65" s="2" customFormat="1" ht="16.5" customHeight="1" x14ac:dyDescent="0.25">
      <c r="B170" s="7"/>
      <c r="C170" s="210" t="s">
        <v>885</v>
      </c>
      <c r="D170" s="210" t="s">
        <v>160</v>
      </c>
      <c r="E170" s="209" t="s">
        <v>1027</v>
      </c>
      <c r="F170" s="204" t="s">
        <v>1026</v>
      </c>
      <c r="G170" s="208" t="s">
        <v>339</v>
      </c>
      <c r="H170" s="207">
        <v>6</v>
      </c>
      <c r="I170" s="206"/>
      <c r="J170" s="205">
        <f t="shared" si="10"/>
        <v>0</v>
      </c>
      <c r="K170" s="204" t="s">
        <v>35</v>
      </c>
      <c r="L170" s="155"/>
      <c r="M170" s="203" t="s">
        <v>35</v>
      </c>
      <c r="N170" s="202" t="s">
        <v>58</v>
      </c>
      <c r="P170" s="200">
        <f t="shared" si="11"/>
        <v>0</v>
      </c>
      <c r="Q170" s="200">
        <v>0</v>
      </c>
      <c r="R170" s="200">
        <f t="shared" si="12"/>
        <v>0</v>
      </c>
      <c r="S170" s="200">
        <v>0</v>
      </c>
      <c r="T170" s="199">
        <f t="shared" si="13"/>
        <v>0</v>
      </c>
      <c r="AR170" s="185" t="s">
        <v>293</v>
      </c>
      <c r="AT170" s="185" t="s">
        <v>160</v>
      </c>
      <c r="AU170" s="185" t="s">
        <v>266</v>
      </c>
      <c r="AY170" s="40" t="s">
        <v>265</v>
      </c>
      <c r="BE170" s="134">
        <f t="shared" si="14"/>
        <v>0</v>
      </c>
      <c r="BF170" s="134">
        <f t="shared" si="15"/>
        <v>0</v>
      </c>
      <c r="BG170" s="134">
        <f t="shared" si="16"/>
        <v>0</v>
      </c>
      <c r="BH170" s="134">
        <f t="shared" si="17"/>
        <v>0</v>
      </c>
      <c r="BI170" s="134">
        <f t="shared" si="18"/>
        <v>0</v>
      </c>
      <c r="BJ170" s="40" t="s">
        <v>264</v>
      </c>
      <c r="BK170" s="134">
        <f t="shared" si="19"/>
        <v>0</v>
      </c>
      <c r="BL170" s="40" t="s">
        <v>292</v>
      </c>
      <c r="BM170" s="185" t="s">
        <v>1025</v>
      </c>
    </row>
    <row r="171" spans="2:65" s="2" customFormat="1" ht="48" customHeight="1" x14ac:dyDescent="0.25">
      <c r="B171" s="7"/>
      <c r="C171" s="210" t="s">
        <v>881</v>
      </c>
      <c r="D171" s="210" t="s">
        <v>160</v>
      </c>
      <c r="E171" s="209" t="s">
        <v>1024</v>
      </c>
      <c r="F171" s="204" t="s">
        <v>1023</v>
      </c>
      <c r="G171" s="208" t="s">
        <v>339</v>
      </c>
      <c r="H171" s="207">
        <v>1</v>
      </c>
      <c r="I171" s="206"/>
      <c r="J171" s="205">
        <f t="shared" si="10"/>
        <v>0</v>
      </c>
      <c r="K171" s="204" t="s">
        <v>35</v>
      </c>
      <c r="L171" s="155"/>
      <c r="M171" s="203" t="s">
        <v>35</v>
      </c>
      <c r="N171" s="202" t="s">
        <v>58</v>
      </c>
      <c r="P171" s="200">
        <f t="shared" si="11"/>
        <v>0</v>
      </c>
      <c r="Q171" s="200">
        <v>0</v>
      </c>
      <c r="R171" s="200">
        <f t="shared" si="12"/>
        <v>0</v>
      </c>
      <c r="S171" s="200">
        <v>0</v>
      </c>
      <c r="T171" s="199">
        <f t="shared" si="13"/>
        <v>0</v>
      </c>
      <c r="AR171" s="185" t="s">
        <v>293</v>
      </c>
      <c r="AT171" s="185" t="s">
        <v>160</v>
      </c>
      <c r="AU171" s="185" t="s">
        <v>266</v>
      </c>
      <c r="AY171" s="40" t="s">
        <v>265</v>
      </c>
      <c r="BE171" s="134">
        <f t="shared" si="14"/>
        <v>0</v>
      </c>
      <c r="BF171" s="134">
        <f t="shared" si="15"/>
        <v>0</v>
      </c>
      <c r="BG171" s="134">
        <f t="shared" si="16"/>
        <v>0</v>
      </c>
      <c r="BH171" s="134">
        <f t="shared" si="17"/>
        <v>0</v>
      </c>
      <c r="BI171" s="134">
        <f t="shared" si="18"/>
        <v>0</v>
      </c>
      <c r="BJ171" s="40" t="s">
        <v>264</v>
      </c>
      <c r="BK171" s="134">
        <f t="shared" si="19"/>
        <v>0</v>
      </c>
      <c r="BL171" s="40" t="s">
        <v>292</v>
      </c>
      <c r="BM171" s="185" t="s">
        <v>1022</v>
      </c>
    </row>
    <row r="172" spans="2:65" s="2" customFormat="1" ht="24" customHeight="1" x14ac:dyDescent="0.25">
      <c r="B172" s="7"/>
      <c r="C172" s="210" t="s">
        <v>1021</v>
      </c>
      <c r="D172" s="210" t="s">
        <v>160</v>
      </c>
      <c r="E172" s="209" t="s">
        <v>1020</v>
      </c>
      <c r="F172" s="204" t="s">
        <v>1019</v>
      </c>
      <c r="G172" s="208" t="s">
        <v>339</v>
      </c>
      <c r="H172" s="207">
        <v>1</v>
      </c>
      <c r="I172" s="206"/>
      <c r="J172" s="205">
        <f t="shared" si="10"/>
        <v>0</v>
      </c>
      <c r="K172" s="204" t="s">
        <v>35</v>
      </c>
      <c r="L172" s="155"/>
      <c r="M172" s="203" t="s">
        <v>35</v>
      </c>
      <c r="N172" s="202" t="s">
        <v>58</v>
      </c>
      <c r="P172" s="200">
        <f t="shared" si="11"/>
        <v>0</v>
      </c>
      <c r="Q172" s="200">
        <v>0</v>
      </c>
      <c r="R172" s="200">
        <f t="shared" si="12"/>
        <v>0</v>
      </c>
      <c r="S172" s="200">
        <v>0</v>
      </c>
      <c r="T172" s="199">
        <f t="shared" si="13"/>
        <v>0</v>
      </c>
      <c r="AR172" s="185" t="s">
        <v>293</v>
      </c>
      <c r="AT172" s="185" t="s">
        <v>160</v>
      </c>
      <c r="AU172" s="185" t="s">
        <v>266</v>
      </c>
      <c r="AY172" s="40" t="s">
        <v>265</v>
      </c>
      <c r="BE172" s="134">
        <f t="shared" si="14"/>
        <v>0</v>
      </c>
      <c r="BF172" s="134">
        <f t="shared" si="15"/>
        <v>0</v>
      </c>
      <c r="BG172" s="134">
        <f t="shared" si="16"/>
        <v>0</v>
      </c>
      <c r="BH172" s="134">
        <f t="shared" si="17"/>
        <v>0</v>
      </c>
      <c r="BI172" s="134">
        <f t="shared" si="18"/>
        <v>0</v>
      </c>
      <c r="BJ172" s="40" t="s">
        <v>264</v>
      </c>
      <c r="BK172" s="134">
        <f t="shared" si="19"/>
        <v>0</v>
      </c>
      <c r="BL172" s="40" t="s">
        <v>292</v>
      </c>
      <c r="BM172" s="185" t="s">
        <v>1018</v>
      </c>
    </row>
    <row r="173" spans="2:65" s="2" customFormat="1" ht="24" customHeight="1" x14ac:dyDescent="0.25">
      <c r="B173" s="7"/>
      <c r="C173" s="210" t="s">
        <v>1017</v>
      </c>
      <c r="D173" s="210" t="s">
        <v>160</v>
      </c>
      <c r="E173" s="209" t="s">
        <v>1016</v>
      </c>
      <c r="F173" s="204" t="s">
        <v>1015</v>
      </c>
      <c r="G173" s="208" t="s">
        <v>339</v>
      </c>
      <c r="H173" s="207">
        <v>1</v>
      </c>
      <c r="I173" s="206"/>
      <c r="J173" s="205">
        <f t="shared" si="10"/>
        <v>0</v>
      </c>
      <c r="K173" s="204" t="s">
        <v>35</v>
      </c>
      <c r="L173" s="155"/>
      <c r="M173" s="203" t="s">
        <v>35</v>
      </c>
      <c r="N173" s="202" t="s">
        <v>58</v>
      </c>
      <c r="P173" s="200">
        <f t="shared" si="11"/>
        <v>0</v>
      </c>
      <c r="Q173" s="200">
        <v>0</v>
      </c>
      <c r="R173" s="200">
        <f t="shared" si="12"/>
        <v>0</v>
      </c>
      <c r="S173" s="200">
        <v>0</v>
      </c>
      <c r="T173" s="199">
        <f t="shared" si="13"/>
        <v>0</v>
      </c>
      <c r="AR173" s="185" t="s">
        <v>293</v>
      </c>
      <c r="AT173" s="185" t="s">
        <v>160</v>
      </c>
      <c r="AU173" s="185" t="s">
        <v>266</v>
      </c>
      <c r="AY173" s="40" t="s">
        <v>265</v>
      </c>
      <c r="BE173" s="134">
        <f t="shared" si="14"/>
        <v>0</v>
      </c>
      <c r="BF173" s="134">
        <f t="shared" si="15"/>
        <v>0</v>
      </c>
      <c r="BG173" s="134">
        <f t="shared" si="16"/>
        <v>0</v>
      </c>
      <c r="BH173" s="134">
        <f t="shared" si="17"/>
        <v>0</v>
      </c>
      <c r="BI173" s="134">
        <f t="shared" si="18"/>
        <v>0</v>
      </c>
      <c r="BJ173" s="40" t="s">
        <v>264</v>
      </c>
      <c r="BK173" s="134">
        <f t="shared" si="19"/>
        <v>0</v>
      </c>
      <c r="BL173" s="40" t="s">
        <v>292</v>
      </c>
      <c r="BM173" s="185" t="s">
        <v>1014</v>
      </c>
    </row>
    <row r="174" spans="2:65" s="2" customFormat="1" ht="24" customHeight="1" x14ac:dyDescent="0.25">
      <c r="B174" s="7"/>
      <c r="C174" s="210" t="s">
        <v>1013</v>
      </c>
      <c r="D174" s="210" t="s">
        <v>160</v>
      </c>
      <c r="E174" s="209" t="s">
        <v>1012</v>
      </c>
      <c r="F174" s="204" t="s">
        <v>1011</v>
      </c>
      <c r="G174" s="208" t="s">
        <v>339</v>
      </c>
      <c r="H174" s="207">
        <v>1</v>
      </c>
      <c r="I174" s="206"/>
      <c r="J174" s="205">
        <f t="shared" si="10"/>
        <v>0</v>
      </c>
      <c r="K174" s="204" t="s">
        <v>35</v>
      </c>
      <c r="L174" s="155"/>
      <c r="M174" s="203" t="s">
        <v>35</v>
      </c>
      <c r="N174" s="202" t="s">
        <v>58</v>
      </c>
      <c r="P174" s="200">
        <f t="shared" si="11"/>
        <v>0</v>
      </c>
      <c r="Q174" s="200">
        <v>0</v>
      </c>
      <c r="R174" s="200">
        <f t="shared" si="12"/>
        <v>0</v>
      </c>
      <c r="S174" s="200">
        <v>0</v>
      </c>
      <c r="T174" s="199">
        <f t="shared" si="13"/>
        <v>0</v>
      </c>
      <c r="AR174" s="185" t="s">
        <v>293</v>
      </c>
      <c r="AT174" s="185" t="s">
        <v>160</v>
      </c>
      <c r="AU174" s="185" t="s">
        <v>266</v>
      </c>
      <c r="AY174" s="40" t="s">
        <v>265</v>
      </c>
      <c r="BE174" s="134">
        <f t="shared" si="14"/>
        <v>0</v>
      </c>
      <c r="BF174" s="134">
        <f t="shared" si="15"/>
        <v>0</v>
      </c>
      <c r="BG174" s="134">
        <f t="shared" si="16"/>
        <v>0</v>
      </c>
      <c r="BH174" s="134">
        <f t="shared" si="17"/>
        <v>0</v>
      </c>
      <c r="BI174" s="134">
        <f t="shared" si="18"/>
        <v>0</v>
      </c>
      <c r="BJ174" s="40" t="s">
        <v>264</v>
      </c>
      <c r="BK174" s="134">
        <f t="shared" si="19"/>
        <v>0</v>
      </c>
      <c r="BL174" s="40" t="s">
        <v>292</v>
      </c>
      <c r="BM174" s="185" t="s">
        <v>1010</v>
      </c>
    </row>
    <row r="175" spans="2:65" s="66" customFormat="1" ht="22.9" customHeight="1" x14ac:dyDescent="0.2">
      <c r="B175" s="151"/>
      <c r="D175" s="69" t="s">
        <v>110</v>
      </c>
      <c r="E175" s="68" t="s">
        <v>489</v>
      </c>
      <c r="F175" s="68" t="s">
        <v>488</v>
      </c>
      <c r="I175" s="198"/>
      <c r="J175" s="152">
        <f>BK175</f>
        <v>0</v>
      </c>
      <c r="L175" s="151"/>
      <c r="M175" s="150"/>
      <c r="P175" s="149">
        <f>SUM(P176:P178)</f>
        <v>0</v>
      </c>
      <c r="R175" s="149">
        <f>SUM(R176:R178)</f>
        <v>0</v>
      </c>
      <c r="T175" s="148">
        <f>SUM(T176:T178)</f>
        <v>0</v>
      </c>
      <c r="AR175" s="69" t="s">
        <v>325</v>
      </c>
      <c r="AT175" s="147" t="s">
        <v>110</v>
      </c>
      <c r="AU175" s="147" t="s">
        <v>264</v>
      </c>
      <c r="AY175" s="69" t="s">
        <v>265</v>
      </c>
      <c r="BK175" s="146">
        <f>SUM(BK176:BK178)</f>
        <v>0</v>
      </c>
    </row>
    <row r="176" spans="2:65" s="2" customFormat="1" ht="36" customHeight="1" x14ac:dyDescent="0.25">
      <c r="B176" s="7"/>
      <c r="C176" s="197" t="s">
        <v>375</v>
      </c>
      <c r="D176" s="197" t="s">
        <v>78</v>
      </c>
      <c r="E176" s="196" t="s">
        <v>487</v>
      </c>
      <c r="F176" s="191" t="s">
        <v>486</v>
      </c>
      <c r="G176" s="195" t="s">
        <v>201</v>
      </c>
      <c r="H176" s="194">
        <v>690</v>
      </c>
      <c r="I176" s="193"/>
      <c r="J176" s="192">
        <f>ROUND(I176*H176,2)</f>
        <v>0</v>
      </c>
      <c r="K176" s="191" t="s">
        <v>282</v>
      </c>
      <c r="L176" s="7"/>
      <c r="M176" s="201" t="s">
        <v>35</v>
      </c>
      <c r="N176" s="171" t="s">
        <v>58</v>
      </c>
      <c r="P176" s="200">
        <f>O176*H176</f>
        <v>0</v>
      </c>
      <c r="Q176" s="200">
        <v>0</v>
      </c>
      <c r="R176" s="200">
        <f>Q176*H176</f>
        <v>0</v>
      </c>
      <c r="S176" s="200">
        <v>0</v>
      </c>
      <c r="T176" s="199">
        <f>S176*H176</f>
        <v>0</v>
      </c>
      <c r="AR176" s="185" t="s">
        <v>271</v>
      </c>
      <c r="AT176" s="185" t="s">
        <v>78</v>
      </c>
      <c r="AU176" s="185" t="s">
        <v>266</v>
      </c>
      <c r="AY176" s="40" t="s">
        <v>265</v>
      </c>
      <c r="BE176" s="134">
        <f>IF(N176="základní",J176,0)</f>
        <v>0</v>
      </c>
      <c r="BF176" s="134">
        <f>IF(N176="snížená",J176,0)</f>
        <v>0</v>
      </c>
      <c r="BG176" s="134">
        <f>IF(N176="zákl. přenesená",J176,0)</f>
        <v>0</v>
      </c>
      <c r="BH176" s="134">
        <f>IF(N176="sníž. přenesená",J176,0)</f>
        <v>0</v>
      </c>
      <c r="BI176" s="134">
        <f>IF(N176="nulová",J176,0)</f>
        <v>0</v>
      </c>
      <c r="BJ176" s="40" t="s">
        <v>264</v>
      </c>
      <c r="BK176" s="134">
        <f>ROUND(I176*H176,2)</f>
        <v>0</v>
      </c>
      <c r="BL176" s="40" t="s">
        <v>271</v>
      </c>
      <c r="BM176" s="185" t="s">
        <v>485</v>
      </c>
    </row>
    <row r="177" spans="2:65" s="2" customFormat="1" ht="24" customHeight="1" x14ac:dyDescent="0.25">
      <c r="B177" s="7"/>
      <c r="C177" s="210" t="s">
        <v>921</v>
      </c>
      <c r="D177" s="210" t="s">
        <v>160</v>
      </c>
      <c r="E177" s="209" t="s">
        <v>1009</v>
      </c>
      <c r="F177" s="204" t="s">
        <v>1008</v>
      </c>
      <c r="G177" s="208" t="s">
        <v>160</v>
      </c>
      <c r="H177" s="207">
        <v>510</v>
      </c>
      <c r="I177" s="206"/>
      <c r="J177" s="205">
        <f>ROUND(I177*H177,2)</f>
        <v>0</v>
      </c>
      <c r="K177" s="204" t="s">
        <v>35</v>
      </c>
      <c r="L177" s="155"/>
      <c r="M177" s="203" t="s">
        <v>35</v>
      </c>
      <c r="N177" s="202" t="s">
        <v>58</v>
      </c>
      <c r="P177" s="200">
        <f>O177*H177</f>
        <v>0</v>
      </c>
      <c r="Q177" s="200">
        <v>0</v>
      </c>
      <c r="R177" s="200">
        <f>Q177*H177</f>
        <v>0</v>
      </c>
      <c r="S177" s="200">
        <v>0</v>
      </c>
      <c r="T177" s="199">
        <f>S177*H177</f>
        <v>0</v>
      </c>
      <c r="AR177" s="185" t="s">
        <v>293</v>
      </c>
      <c r="AT177" s="185" t="s">
        <v>160</v>
      </c>
      <c r="AU177" s="185" t="s">
        <v>266</v>
      </c>
      <c r="AY177" s="40" t="s">
        <v>265</v>
      </c>
      <c r="BE177" s="134">
        <f>IF(N177="základní",J177,0)</f>
        <v>0</v>
      </c>
      <c r="BF177" s="134">
        <f>IF(N177="snížená",J177,0)</f>
        <v>0</v>
      </c>
      <c r="BG177" s="134">
        <f>IF(N177="zákl. přenesená",J177,0)</f>
        <v>0</v>
      </c>
      <c r="BH177" s="134">
        <f>IF(N177="sníž. přenesená",J177,0)</f>
        <v>0</v>
      </c>
      <c r="BI177" s="134">
        <f>IF(N177="nulová",J177,0)</f>
        <v>0</v>
      </c>
      <c r="BJ177" s="40" t="s">
        <v>264</v>
      </c>
      <c r="BK177" s="134">
        <f>ROUND(I177*H177,2)</f>
        <v>0</v>
      </c>
      <c r="BL177" s="40" t="s">
        <v>292</v>
      </c>
      <c r="BM177" s="185" t="s">
        <v>1007</v>
      </c>
    </row>
    <row r="178" spans="2:65" s="2" customFormat="1" ht="16.5" customHeight="1" x14ac:dyDescent="0.25">
      <c r="B178" s="7"/>
      <c r="C178" s="210" t="s">
        <v>897</v>
      </c>
      <c r="D178" s="210" t="s">
        <v>160</v>
      </c>
      <c r="E178" s="209" t="s">
        <v>484</v>
      </c>
      <c r="F178" s="204" t="s">
        <v>483</v>
      </c>
      <c r="G178" s="208" t="s">
        <v>160</v>
      </c>
      <c r="H178" s="207">
        <v>180</v>
      </c>
      <c r="I178" s="206"/>
      <c r="J178" s="205">
        <f>ROUND(I178*H178,2)</f>
        <v>0</v>
      </c>
      <c r="K178" s="204" t="s">
        <v>35</v>
      </c>
      <c r="L178" s="155"/>
      <c r="M178" s="203" t="s">
        <v>35</v>
      </c>
      <c r="N178" s="202" t="s">
        <v>58</v>
      </c>
      <c r="P178" s="200">
        <f>O178*H178</f>
        <v>0</v>
      </c>
      <c r="Q178" s="200">
        <v>0</v>
      </c>
      <c r="R178" s="200">
        <f>Q178*H178</f>
        <v>0</v>
      </c>
      <c r="S178" s="200">
        <v>0</v>
      </c>
      <c r="T178" s="199">
        <f>S178*H178</f>
        <v>0</v>
      </c>
      <c r="AR178" s="185" t="s">
        <v>293</v>
      </c>
      <c r="AT178" s="185" t="s">
        <v>160</v>
      </c>
      <c r="AU178" s="185" t="s">
        <v>266</v>
      </c>
      <c r="AY178" s="40" t="s">
        <v>265</v>
      </c>
      <c r="BE178" s="134">
        <f>IF(N178="základní",J178,0)</f>
        <v>0</v>
      </c>
      <c r="BF178" s="134">
        <f>IF(N178="snížená",J178,0)</f>
        <v>0</v>
      </c>
      <c r="BG178" s="134">
        <f>IF(N178="zákl. přenesená",J178,0)</f>
        <v>0</v>
      </c>
      <c r="BH178" s="134">
        <f>IF(N178="sníž. přenesená",J178,0)</f>
        <v>0</v>
      </c>
      <c r="BI178" s="134">
        <f>IF(N178="nulová",J178,0)</f>
        <v>0</v>
      </c>
      <c r="BJ178" s="40" t="s">
        <v>264</v>
      </c>
      <c r="BK178" s="134">
        <f>ROUND(I178*H178,2)</f>
        <v>0</v>
      </c>
      <c r="BL178" s="40" t="s">
        <v>292</v>
      </c>
      <c r="BM178" s="185" t="s">
        <v>1006</v>
      </c>
    </row>
    <row r="179" spans="2:65" s="66" customFormat="1" ht="25.9" customHeight="1" x14ac:dyDescent="0.2">
      <c r="B179" s="151"/>
      <c r="D179" s="69" t="s">
        <v>110</v>
      </c>
      <c r="E179" s="72" t="s">
        <v>290</v>
      </c>
      <c r="F179" s="72" t="s">
        <v>289</v>
      </c>
      <c r="I179" s="198"/>
      <c r="J179" s="157">
        <f>BK179</f>
        <v>0</v>
      </c>
      <c r="L179" s="151"/>
      <c r="M179" s="150"/>
      <c r="P179" s="149">
        <f>P180+P182+P184+P186</f>
        <v>0</v>
      </c>
      <c r="R179" s="149">
        <f>R180+R182+R184+R186</f>
        <v>0</v>
      </c>
      <c r="T179" s="148">
        <f>T180+T182+T184+T186</f>
        <v>0</v>
      </c>
      <c r="AR179" s="69" t="s">
        <v>272</v>
      </c>
      <c r="AT179" s="147" t="s">
        <v>110</v>
      </c>
      <c r="AU179" s="147" t="s">
        <v>288</v>
      </c>
      <c r="AY179" s="69" t="s">
        <v>265</v>
      </c>
      <c r="BK179" s="146">
        <f>BK180+BK182+BK184+BK186</f>
        <v>0</v>
      </c>
    </row>
    <row r="180" spans="2:65" s="66" customFormat="1" ht="22.9" customHeight="1" x14ac:dyDescent="0.2">
      <c r="B180" s="151"/>
      <c r="D180" s="69" t="s">
        <v>110</v>
      </c>
      <c r="E180" s="68" t="s">
        <v>1005</v>
      </c>
      <c r="F180" s="68" t="s">
        <v>1004</v>
      </c>
      <c r="I180" s="198"/>
      <c r="J180" s="152">
        <f>BK180</f>
        <v>0</v>
      </c>
      <c r="L180" s="151"/>
      <c r="M180" s="150"/>
      <c r="P180" s="149">
        <f>P181</f>
        <v>0</v>
      </c>
      <c r="R180" s="149">
        <f>R181</f>
        <v>0</v>
      </c>
      <c r="T180" s="148">
        <f>T181</f>
        <v>0</v>
      </c>
      <c r="AR180" s="69" t="s">
        <v>272</v>
      </c>
      <c r="AT180" s="147" t="s">
        <v>110</v>
      </c>
      <c r="AU180" s="147" t="s">
        <v>264</v>
      </c>
      <c r="AY180" s="69" t="s">
        <v>265</v>
      </c>
      <c r="BK180" s="146">
        <f>BK181</f>
        <v>0</v>
      </c>
    </row>
    <row r="181" spans="2:65" s="2" customFormat="1" ht="36" customHeight="1" x14ac:dyDescent="0.25">
      <c r="B181" s="7"/>
      <c r="C181" s="197" t="s">
        <v>1003</v>
      </c>
      <c r="D181" s="197" t="s">
        <v>78</v>
      </c>
      <c r="E181" s="196" t="s">
        <v>284</v>
      </c>
      <c r="F181" s="191" t="s">
        <v>283</v>
      </c>
      <c r="G181" s="195" t="s">
        <v>268</v>
      </c>
      <c r="H181" s="194">
        <v>20</v>
      </c>
      <c r="I181" s="193"/>
      <c r="J181" s="192">
        <f>ROUND(I181*H181,2)</f>
        <v>0</v>
      </c>
      <c r="K181" s="191" t="s">
        <v>282</v>
      </c>
      <c r="L181" s="7"/>
      <c r="M181" s="201" t="s">
        <v>35</v>
      </c>
      <c r="N181" s="171" t="s">
        <v>58</v>
      </c>
      <c r="P181" s="200">
        <f>O181*H181</f>
        <v>0</v>
      </c>
      <c r="Q181" s="200">
        <v>0</v>
      </c>
      <c r="R181" s="200">
        <f>Q181*H181</f>
        <v>0</v>
      </c>
      <c r="S181" s="200">
        <v>0</v>
      </c>
      <c r="T181" s="199">
        <f>S181*H181</f>
        <v>0</v>
      </c>
      <c r="AR181" s="185" t="s">
        <v>263</v>
      </c>
      <c r="AT181" s="185" t="s">
        <v>78</v>
      </c>
      <c r="AU181" s="185" t="s">
        <v>266</v>
      </c>
      <c r="AY181" s="40" t="s">
        <v>265</v>
      </c>
      <c r="BE181" s="134">
        <f>IF(N181="základní",J181,0)</f>
        <v>0</v>
      </c>
      <c r="BF181" s="134">
        <f>IF(N181="snížená",J181,0)</f>
        <v>0</v>
      </c>
      <c r="BG181" s="134">
        <f>IF(N181="zákl. přenesená",J181,0)</f>
        <v>0</v>
      </c>
      <c r="BH181" s="134">
        <f>IF(N181="sníž. přenesená",J181,0)</f>
        <v>0</v>
      </c>
      <c r="BI181" s="134">
        <f>IF(N181="nulová",J181,0)</f>
        <v>0</v>
      </c>
      <c r="BJ181" s="40" t="s">
        <v>264</v>
      </c>
      <c r="BK181" s="134">
        <f>ROUND(I181*H181,2)</f>
        <v>0</v>
      </c>
      <c r="BL181" s="40" t="s">
        <v>263</v>
      </c>
      <c r="BM181" s="185" t="s">
        <v>1002</v>
      </c>
    </row>
    <row r="182" spans="2:65" s="66" customFormat="1" ht="22.9" customHeight="1" x14ac:dyDescent="0.2">
      <c r="B182" s="151"/>
      <c r="D182" s="69" t="s">
        <v>110</v>
      </c>
      <c r="E182" s="68" t="s">
        <v>287</v>
      </c>
      <c r="F182" s="68" t="s">
        <v>286</v>
      </c>
      <c r="I182" s="198"/>
      <c r="J182" s="152">
        <f>BK182</f>
        <v>0</v>
      </c>
      <c r="L182" s="151"/>
      <c r="M182" s="150"/>
      <c r="P182" s="149">
        <f>P183</f>
        <v>0</v>
      </c>
      <c r="R182" s="149">
        <f>R183</f>
        <v>0</v>
      </c>
      <c r="T182" s="148">
        <f>T183</f>
        <v>0</v>
      </c>
      <c r="AR182" s="69" t="s">
        <v>272</v>
      </c>
      <c r="AT182" s="147" t="s">
        <v>110</v>
      </c>
      <c r="AU182" s="147" t="s">
        <v>264</v>
      </c>
      <c r="AY182" s="69" t="s">
        <v>265</v>
      </c>
      <c r="BK182" s="146">
        <f>BK183</f>
        <v>0</v>
      </c>
    </row>
    <row r="183" spans="2:65" s="2" customFormat="1" ht="36" customHeight="1" x14ac:dyDescent="0.25">
      <c r="B183" s="7"/>
      <c r="C183" s="197" t="s">
        <v>285</v>
      </c>
      <c r="D183" s="197" t="s">
        <v>78</v>
      </c>
      <c r="E183" s="196" t="s">
        <v>284</v>
      </c>
      <c r="F183" s="191" t="s">
        <v>283</v>
      </c>
      <c r="G183" s="195" t="s">
        <v>268</v>
      </c>
      <c r="H183" s="194">
        <v>15</v>
      </c>
      <c r="I183" s="193"/>
      <c r="J183" s="192">
        <f>ROUND(I183*H183,2)</f>
        <v>0</v>
      </c>
      <c r="K183" s="191" t="s">
        <v>282</v>
      </c>
      <c r="L183" s="7"/>
      <c r="M183" s="201" t="s">
        <v>35</v>
      </c>
      <c r="N183" s="171" t="s">
        <v>58</v>
      </c>
      <c r="P183" s="200">
        <f>O183*H183</f>
        <v>0</v>
      </c>
      <c r="Q183" s="200">
        <v>0</v>
      </c>
      <c r="R183" s="200">
        <f>Q183*H183</f>
        <v>0</v>
      </c>
      <c r="S183" s="200">
        <v>0</v>
      </c>
      <c r="T183" s="199">
        <f>S183*H183</f>
        <v>0</v>
      </c>
      <c r="AR183" s="185" t="s">
        <v>263</v>
      </c>
      <c r="AT183" s="185" t="s">
        <v>78</v>
      </c>
      <c r="AU183" s="185" t="s">
        <v>266</v>
      </c>
      <c r="AY183" s="40" t="s">
        <v>265</v>
      </c>
      <c r="BE183" s="134">
        <f>IF(N183="základní",J183,0)</f>
        <v>0</v>
      </c>
      <c r="BF183" s="134">
        <f>IF(N183="snížená",J183,0)</f>
        <v>0</v>
      </c>
      <c r="BG183" s="134">
        <f>IF(N183="zákl. přenesená",J183,0)</f>
        <v>0</v>
      </c>
      <c r="BH183" s="134">
        <f>IF(N183="sníž. přenesená",J183,0)</f>
        <v>0</v>
      </c>
      <c r="BI183" s="134">
        <f>IF(N183="nulová",J183,0)</f>
        <v>0</v>
      </c>
      <c r="BJ183" s="40" t="s">
        <v>264</v>
      </c>
      <c r="BK183" s="134">
        <f>ROUND(I183*H183,2)</f>
        <v>0</v>
      </c>
      <c r="BL183" s="40" t="s">
        <v>263</v>
      </c>
      <c r="BM183" s="185" t="s">
        <v>281</v>
      </c>
    </row>
    <row r="184" spans="2:65" s="66" customFormat="1" ht="22.9" customHeight="1" x14ac:dyDescent="0.2">
      <c r="B184" s="151"/>
      <c r="D184" s="69" t="s">
        <v>110</v>
      </c>
      <c r="E184" s="68" t="s">
        <v>280</v>
      </c>
      <c r="F184" s="68" t="s">
        <v>279</v>
      </c>
      <c r="I184" s="198"/>
      <c r="J184" s="152">
        <f>BK184</f>
        <v>0</v>
      </c>
      <c r="L184" s="151"/>
      <c r="M184" s="150"/>
      <c r="P184" s="149">
        <f>P185</f>
        <v>0</v>
      </c>
      <c r="R184" s="149">
        <f>R185</f>
        <v>0</v>
      </c>
      <c r="T184" s="148">
        <f>T185</f>
        <v>0</v>
      </c>
      <c r="AR184" s="69" t="s">
        <v>272</v>
      </c>
      <c r="AT184" s="147" t="s">
        <v>110</v>
      </c>
      <c r="AU184" s="147" t="s">
        <v>264</v>
      </c>
      <c r="AY184" s="69" t="s">
        <v>265</v>
      </c>
      <c r="BK184" s="146">
        <f>BK185</f>
        <v>0</v>
      </c>
    </row>
    <row r="185" spans="2:65" s="2" customFormat="1" ht="24" customHeight="1" x14ac:dyDescent="0.25">
      <c r="B185" s="7"/>
      <c r="C185" s="197" t="s">
        <v>278</v>
      </c>
      <c r="D185" s="197" t="s">
        <v>78</v>
      </c>
      <c r="E185" s="196" t="s">
        <v>277</v>
      </c>
      <c r="F185" s="191" t="s">
        <v>276</v>
      </c>
      <c r="G185" s="195" t="s">
        <v>268</v>
      </c>
      <c r="H185" s="194">
        <v>10</v>
      </c>
      <c r="I185" s="193"/>
      <c r="J185" s="192">
        <f>ROUND(I185*H185,2)</f>
        <v>0</v>
      </c>
      <c r="K185" s="191" t="s">
        <v>267</v>
      </c>
      <c r="L185" s="7"/>
      <c r="M185" s="201" t="s">
        <v>35</v>
      </c>
      <c r="N185" s="171" t="s">
        <v>58</v>
      </c>
      <c r="P185" s="200">
        <f>O185*H185</f>
        <v>0</v>
      </c>
      <c r="Q185" s="200">
        <v>0</v>
      </c>
      <c r="R185" s="200">
        <f>Q185*H185</f>
        <v>0</v>
      </c>
      <c r="S185" s="200">
        <v>0</v>
      </c>
      <c r="T185" s="199">
        <f>S185*H185</f>
        <v>0</v>
      </c>
      <c r="AR185" s="185" t="s">
        <v>263</v>
      </c>
      <c r="AT185" s="185" t="s">
        <v>78</v>
      </c>
      <c r="AU185" s="185" t="s">
        <v>266</v>
      </c>
      <c r="AY185" s="40" t="s">
        <v>265</v>
      </c>
      <c r="BE185" s="134">
        <f>IF(N185="základní",J185,0)</f>
        <v>0</v>
      </c>
      <c r="BF185" s="134">
        <f>IF(N185="snížená",J185,0)</f>
        <v>0</v>
      </c>
      <c r="BG185" s="134">
        <f>IF(N185="zákl. přenesená",J185,0)</f>
        <v>0</v>
      </c>
      <c r="BH185" s="134">
        <f>IF(N185="sníž. přenesená",J185,0)</f>
        <v>0</v>
      </c>
      <c r="BI185" s="134">
        <f>IF(N185="nulová",J185,0)</f>
        <v>0</v>
      </c>
      <c r="BJ185" s="40" t="s">
        <v>264</v>
      </c>
      <c r="BK185" s="134">
        <f>ROUND(I185*H185,2)</f>
        <v>0</v>
      </c>
      <c r="BL185" s="40" t="s">
        <v>263</v>
      </c>
      <c r="BM185" s="185" t="s">
        <v>275</v>
      </c>
    </row>
    <row r="186" spans="2:65" s="66" customFormat="1" ht="22.9" customHeight="1" x14ac:dyDescent="0.2">
      <c r="B186" s="151"/>
      <c r="D186" s="69" t="s">
        <v>110</v>
      </c>
      <c r="E186" s="68" t="s">
        <v>274</v>
      </c>
      <c r="F186" s="68" t="s">
        <v>273</v>
      </c>
      <c r="I186" s="198"/>
      <c r="J186" s="152">
        <f>BK186</f>
        <v>0</v>
      </c>
      <c r="L186" s="151"/>
      <c r="M186" s="150"/>
      <c r="P186" s="149">
        <f>P187</f>
        <v>0</v>
      </c>
      <c r="R186" s="149">
        <f>R187</f>
        <v>0</v>
      </c>
      <c r="T186" s="148">
        <f>T187</f>
        <v>0</v>
      </c>
      <c r="AR186" s="69" t="s">
        <v>272</v>
      </c>
      <c r="AT186" s="147" t="s">
        <v>110</v>
      </c>
      <c r="AU186" s="147" t="s">
        <v>264</v>
      </c>
      <c r="AY186" s="69" t="s">
        <v>265</v>
      </c>
      <c r="BK186" s="146">
        <f>BK187</f>
        <v>0</v>
      </c>
    </row>
    <row r="187" spans="2:65" s="2" customFormat="1" ht="24" customHeight="1" x14ac:dyDescent="0.25">
      <c r="B187" s="7"/>
      <c r="C187" s="197" t="s">
        <v>271</v>
      </c>
      <c r="D187" s="197" t="s">
        <v>78</v>
      </c>
      <c r="E187" s="196" t="s">
        <v>270</v>
      </c>
      <c r="F187" s="191" t="s">
        <v>269</v>
      </c>
      <c r="G187" s="195" t="s">
        <v>268</v>
      </c>
      <c r="H187" s="194">
        <v>20</v>
      </c>
      <c r="I187" s="193"/>
      <c r="J187" s="192">
        <f>ROUND(I187*H187,2)</f>
        <v>0</v>
      </c>
      <c r="K187" s="191" t="s">
        <v>267</v>
      </c>
      <c r="L187" s="7"/>
      <c r="M187" s="190" t="s">
        <v>35</v>
      </c>
      <c r="N187" s="189" t="s">
        <v>58</v>
      </c>
      <c r="O187" s="188"/>
      <c r="P187" s="187">
        <f>O187*H187</f>
        <v>0</v>
      </c>
      <c r="Q187" s="187">
        <v>0</v>
      </c>
      <c r="R187" s="187">
        <f>Q187*H187</f>
        <v>0</v>
      </c>
      <c r="S187" s="187">
        <v>0</v>
      </c>
      <c r="T187" s="186">
        <f>S187*H187</f>
        <v>0</v>
      </c>
      <c r="AR187" s="185" t="s">
        <v>263</v>
      </c>
      <c r="AT187" s="185" t="s">
        <v>78</v>
      </c>
      <c r="AU187" s="185" t="s">
        <v>266</v>
      </c>
      <c r="AY187" s="40" t="s">
        <v>265</v>
      </c>
      <c r="BE187" s="134">
        <f>IF(N187="základní",J187,0)</f>
        <v>0</v>
      </c>
      <c r="BF187" s="134">
        <f>IF(N187="snížená",J187,0)</f>
        <v>0</v>
      </c>
      <c r="BG187" s="134">
        <f>IF(N187="zákl. přenesená",J187,0)</f>
        <v>0</v>
      </c>
      <c r="BH187" s="134">
        <f>IF(N187="sníž. přenesená",J187,0)</f>
        <v>0</v>
      </c>
      <c r="BI187" s="134">
        <f>IF(N187="nulová",J187,0)</f>
        <v>0</v>
      </c>
      <c r="BJ187" s="40" t="s">
        <v>264</v>
      </c>
      <c r="BK187" s="134">
        <f>ROUND(I187*H187,2)</f>
        <v>0</v>
      </c>
      <c r="BL187" s="40" t="s">
        <v>263</v>
      </c>
      <c r="BM187" s="185" t="s">
        <v>262</v>
      </c>
    </row>
    <row r="188" spans="2:65" s="2" customFormat="1" ht="6.95" customHeight="1" x14ac:dyDescent="0.25">
      <c r="B188" s="4"/>
      <c r="C188" s="3"/>
      <c r="D188" s="3"/>
      <c r="E188" s="3"/>
      <c r="F188" s="3"/>
      <c r="G188" s="3"/>
      <c r="H188" s="3"/>
      <c r="I188" s="184"/>
      <c r="J188" s="3"/>
      <c r="K188" s="3"/>
      <c r="L188" s="7"/>
    </row>
  </sheetData>
  <sheetProtection algorithmName="SHA-512" hashValue="HtnNHHNoYNAnEsEF37SteWUnRGZSzEaPhplLP32pRak6y/RyIJMywKol/Z4yYCnR/L/mBt+URc3BEPKHFn6TNg==" saltValue="/MtGSecGBEdiEZyWKQmRS1Jo7f29k8o53u3h6oSrpBNDxhtTjYwYv+5J8/cpiVaZjaJzbCjvamfM7R2QdmRurw==" spinCount="100000" sheet="1" objects="1" scenarios="1" formatColumns="0" formatRows="0" autoFilter="0"/>
  <autoFilter ref="C130:K187" xr:uid="{00000000-0009-0000-0000-000004000000}"/>
  <mergeCells count="9">
    <mergeCell ref="E87:H87"/>
    <mergeCell ref="E121:H121"/>
    <mergeCell ref="E123:H12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365024-EFEA-4E39-86CA-B6426A4D46A4}">
  <sheetPr>
    <pageSetUpPr fitToPage="1"/>
  </sheetPr>
  <dimension ref="B2:BM201"/>
  <sheetViews>
    <sheetView showGridLines="0" workbookViewId="0">
      <selection activeCell="K30" sqref="K30:O30"/>
    </sheetView>
  </sheetViews>
  <sheetFormatPr defaultRowHeight="11.25" x14ac:dyDescent="0.2"/>
  <cols>
    <col min="1" max="1" width="7.140625" style="1" customWidth="1"/>
    <col min="2" max="2" width="1.42578125" style="1" customWidth="1"/>
    <col min="3" max="3" width="3.5703125" style="1" customWidth="1"/>
    <col min="4" max="4" width="3.7109375" style="1" customWidth="1"/>
    <col min="5" max="5" width="14.7109375" style="1" customWidth="1"/>
    <col min="6" max="6" width="43.5703125" style="1" customWidth="1"/>
    <col min="7" max="7" width="6" style="1" customWidth="1"/>
    <col min="8" max="8" width="9.85546875" style="1" customWidth="1"/>
    <col min="9" max="9" width="17.28515625" style="183" customWidth="1"/>
    <col min="10" max="10" width="17.28515625" style="1" customWidth="1"/>
    <col min="11" max="11" width="17.28515625" style="1" hidden="1" customWidth="1"/>
    <col min="12" max="12" width="8" style="1" customWidth="1"/>
    <col min="13" max="13" width="9.28515625" style="1" hidden="1" customWidth="1"/>
    <col min="14" max="14" width="9.140625" style="1"/>
    <col min="15" max="20" width="12.140625" style="1" hidden="1" customWidth="1"/>
    <col min="21" max="21" width="14" style="1" hidden="1" customWidth="1"/>
    <col min="22" max="22" width="10.5703125" style="1" customWidth="1"/>
    <col min="23" max="23" width="14" style="1" customWidth="1"/>
    <col min="24" max="24" width="10.5703125" style="1" customWidth="1"/>
    <col min="25" max="25" width="12.85546875" style="1" customWidth="1"/>
    <col min="26" max="26" width="9.42578125" style="1" customWidth="1"/>
    <col min="27" max="27" width="12.85546875" style="1" customWidth="1"/>
    <col min="28" max="28" width="14" style="1" customWidth="1"/>
    <col min="29" max="29" width="9.42578125" style="1" customWidth="1"/>
    <col min="30" max="30" width="12.85546875" style="1" customWidth="1"/>
    <col min="31" max="31" width="14" style="1" customWidth="1"/>
    <col min="32" max="16384" width="9.140625" style="1"/>
  </cols>
  <sheetData>
    <row r="2" spans="2:46" ht="36.950000000000003" customHeight="1" x14ac:dyDescent="0.2">
      <c r="L2" s="254"/>
      <c r="M2" s="254"/>
      <c r="N2" s="254"/>
      <c r="O2" s="254"/>
      <c r="P2" s="254"/>
      <c r="Q2" s="254"/>
      <c r="R2" s="254"/>
      <c r="S2" s="254"/>
      <c r="T2" s="254"/>
      <c r="U2" s="254"/>
      <c r="V2" s="254"/>
      <c r="AT2" s="40" t="s">
        <v>1273</v>
      </c>
    </row>
    <row r="3" spans="2:46" ht="6.95" customHeight="1" x14ac:dyDescent="0.2">
      <c r="B3" s="45"/>
      <c r="C3" s="44"/>
      <c r="D3" s="44"/>
      <c r="E3" s="44"/>
      <c r="F3" s="44"/>
      <c r="G3" s="44"/>
      <c r="H3" s="44"/>
      <c r="I3" s="241"/>
      <c r="J3" s="44"/>
      <c r="K3" s="44"/>
      <c r="L3" s="38"/>
      <c r="AT3" s="40" t="s">
        <v>266</v>
      </c>
    </row>
    <row r="4" spans="2:46" ht="24.95" customHeight="1" x14ac:dyDescent="0.2">
      <c r="B4" s="38"/>
      <c r="D4" s="26" t="s">
        <v>147</v>
      </c>
      <c r="L4" s="38"/>
      <c r="M4" s="240" t="s">
        <v>480</v>
      </c>
      <c r="AT4" s="40" t="s">
        <v>479</v>
      </c>
    </row>
    <row r="5" spans="2:46" ht="6.95" customHeight="1" x14ac:dyDescent="0.2">
      <c r="B5" s="38"/>
      <c r="L5" s="38"/>
    </row>
    <row r="6" spans="2:46" ht="12" customHeight="1" x14ac:dyDescent="0.2">
      <c r="B6" s="38"/>
      <c r="D6" s="219" t="s">
        <v>48</v>
      </c>
      <c r="L6" s="38"/>
    </row>
    <row r="7" spans="2:46" ht="16.5" customHeight="1" x14ac:dyDescent="0.2">
      <c r="B7" s="38"/>
      <c r="E7" s="287" t="e">
        <f>#REF!</f>
        <v>#REF!</v>
      </c>
      <c r="F7" s="288"/>
      <c r="G7" s="288"/>
      <c r="H7" s="288"/>
      <c r="L7" s="38"/>
    </row>
    <row r="8" spans="2:46" s="2" customFormat="1" ht="12" customHeight="1" x14ac:dyDescent="0.25">
      <c r="B8" s="7"/>
      <c r="D8" s="219" t="s">
        <v>137</v>
      </c>
      <c r="I8" s="213"/>
      <c r="L8" s="7"/>
    </row>
    <row r="9" spans="2:46" s="2" customFormat="1" ht="36.950000000000003" customHeight="1" x14ac:dyDescent="0.25">
      <c r="B9" s="7"/>
      <c r="E9" s="278" t="s">
        <v>1272</v>
      </c>
      <c r="F9" s="271"/>
      <c r="G9" s="271"/>
      <c r="H9" s="271"/>
      <c r="I9" s="213"/>
      <c r="L9" s="7"/>
    </row>
    <row r="10" spans="2:46" s="2" customFormat="1" x14ac:dyDescent="0.25">
      <c r="B10" s="7"/>
      <c r="I10" s="213"/>
      <c r="L10" s="7"/>
    </row>
    <row r="11" spans="2:46" s="2" customFormat="1" ht="12" customHeight="1" x14ac:dyDescent="0.25">
      <c r="B11" s="7"/>
      <c r="D11" s="219" t="s">
        <v>71</v>
      </c>
      <c r="F11" s="117" t="s">
        <v>35</v>
      </c>
      <c r="I11" s="218" t="s">
        <v>70</v>
      </c>
      <c r="J11" s="117" t="s">
        <v>35</v>
      </c>
      <c r="L11" s="7"/>
    </row>
    <row r="12" spans="2:46" s="2" customFormat="1" ht="12" customHeight="1" x14ac:dyDescent="0.25">
      <c r="B12" s="7"/>
      <c r="D12" s="219" t="s">
        <v>47</v>
      </c>
      <c r="F12" s="117" t="s">
        <v>68</v>
      </c>
      <c r="I12" s="218" t="s">
        <v>46</v>
      </c>
      <c r="J12" s="220" t="e">
        <f>#REF!</f>
        <v>#REF!</v>
      </c>
      <c r="L12" s="7"/>
    </row>
    <row r="13" spans="2:46" s="2" customFormat="1" ht="10.9" customHeight="1" x14ac:dyDescent="0.25">
      <c r="B13" s="7"/>
      <c r="I13" s="213"/>
      <c r="L13" s="7"/>
    </row>
    <row r="14" spans="2:46" s="2" customFormat="1" ht="12" customHeight="1" x14ac:dyDescent="0.25">
      <c r="B14" s="7"/>
      <c r="D14" s="219" t="s">
        <v>45</v>
      </c>
      <c r="I14" s="218" t="s">
        <v>69</v>
      </c>
      <c r="J14" s="117" t="e">
        <f>IF(#REF!="","",#REF!)</f>
        <v>#REF!</v>
      </c>
      <c r="L14" s="7"/>
    </row>
    <row r="15" spans="2:46" s="2" customFormat="1" ht="18" customHeight="1" x14ac:dyDescent="0.25">
      <c r="B15" s="7"/>
      <c r="E15" s="117" t="e">
        <f>IF(#REF!="","",#REF!)</f>
        <v>#REF!</v>
      </c>
      <c r="I15" s="218" t="s">
        <v>67</v>
      </c>
      <c r="J15" s="117" t="e">
        <f>IF(#REF!="","",#REF!)</f>
        <v>#REF!</v>
      </c>
      <c r="L15" s="7"/>
    </row>
    <row r="16" spans="2:46" s="2" customFormat="1" ht="6.95" customHeight="1" x14ac:dyDescent="0.25">
      <c r="B16" s="7"/>
      <c r="I16" s="213"/>
      <c r="L16" s="7"/>
    </row>
    <row r="17" spans="2:12" s="2" customFormat="1" ht="12" customHeight="1" x14ac:dyDescent="0.25">
      <c r="B17" s="7"/>
      <c r="D17" s="219" t="s">
        <v>43</v>
      </c>
      <c r="I17" s="218" t="s">
        <v>69</v>
      </c>
      <c r="J17" s="239" t="e">
        <f>#REF!</f>
        <v>#REF!</v>
      </c>
      <c r="L17" s="7"/>
    </row>
    <row r="18" spans="2:12" s="2" customFormat="1" ht="18" customHeight="1" x14ac:dyDescent="0.25">
      <c r="B18" s="7"/>
      <c r="E18" s="289" t="e">
        <f>#REF!</f>
        <v>#REF!</v>
      </c>
      <c r="F18" s="290"/>
      <c r="G18" s="290"/>
      <c r="H18" s="290"/>
      <c r="I18" s="218" t="s">
        <v>67</v>
      </c>
      <c r="J18" s="239" t="e">
        <f>#REF!</f>
        <v>#REF!</v>
      </c>
      <c r="L18" s="7"/>
    </row>
    <row r="19" spans="2:12" s="2" customFormat="1" ht="6.95" customHeight="1" x14ac:dyDescent="0.25">
      <c r="B19" s="7"/>
      <c r="I19" s="213"/>
      <c r="L19" s="7"/>
    </row>
    <row r="20" spans="2:12" s="2" customFormat="1" ht="12" customHeight="1" x14ac:dyDescent="0.25">
      <c r="B20" s="7"/>
      <c r="D20" s="219" t="s">
        <v>44</v>
      </c>
      <c r="I20" s="218" t="s">
        <v>69</v>
      </c>
      <c r="J20" s="117" t="e">
        <f>IF(#REF!="","",#REF!)</f>
        <v>#REF!</v>
      </c>
      <c r="L20" s="7"/>
    </row>
    <row r="21" spans="2:12" s="2" customFormat="1" ht="18" customHeight="1" x14ac:dyDescent="0.25">
      <c r="B21" s="7"/>
      <c r="E21" s="117" t="e">
        <f>IF(#REF!="","",#REF!)</f>
        <v>#REF!</v>
      </c>
      <c r="I21" s="218" t="s">
        <v>67</v>
      </c>
      <c r="J21" s="117" t="e">
        <f>IF(#REF!="","",#REF!)</f>
        <v>#REF!</v>
      </c>
      <c r="L21" s="7"/>
    </row>
    <row r="22" spans="2:12" s="2" customFormat="1" ht="6.95" customHeight="1" x14ac:dyDescent="0.25">
      <c r="B22" s="7"/>
      <c r="I22" s="213"/>
      <c r="L22" s="7"/>
    </row>
    <row r="23" spans="2:12" s="2" customFormat="1" ht="12" customHeight="1" x14ac:dyDescent="0.25">
      <c r="B23" s="7"/>
      <c r="D23" s="219" t="s">
        <v>42</v>
      </c>
      <c r="I23" s="218" t="s">
        <v>69</v>
      </c>
      <c r="J23" s="117" t="e">
        <f>IF(#REF!="","",#REF!)</f>
        <v>#REF!</v>
      </c>
      <c r="L23" s="7"/>
    </row>
    <row r="24" spans="2:12" s="2" customFormat="1" ht="18" customHeight="1" x14ac:dyDescent="0.25">
      <c r="B24" s="7"/>
      <c r="E24" s="117" t="e">
        <f>IF(#REF!="","",#REF!)</f>
        <v>#REF!</v>
      </c>
      <c r="I24" s="218" t="s">
        <v>67</v>
      </c>
      <c r="J24" s="117" t="e">
        <f>IF(#REF!="","",#REF!)</f>
        <v>#REF!</v>
      </c>
      <c r="L24" s="7"/>
    </row>
    <row r="25" spans="2:12" s="2" customFormat="1" ht="6.95" customHeight="1" x14ac:dyDescent="0.25">
      <c r="B25" s="7"/>
      <c r="I25" s="213"/>
      <c r="L25" s="7"/>
    </row>
    <row r="26" spans="2:12" s="2" customFormat="1" ht="12" customHeight="1" x14ac:dyDescent="0.25">
      <c r="B26" s="7"/>
      <c r="D26" s="219" t="s">
        <v>66</v>
      </c>
      <c r="I26" s="213"/>
      <c r="L26" s="7"/>
    </row>
    <row r="27" spans="2:12" s="118" customFormat="1" ht="16.5" customHeight="1" x14ac:dyDescent="0.25">
      <c r="B27" s="181"/>
      <c r="E27" s="291" t="s">
        <v>35</v>
      </c>
      <c r="F27" s="291"/>
      <c r="G27" s="291"/>
      <c r="H27" s="291"/>
      <c r="I27" s="238"/>
      <c r="L27" s="181"/>
    </row>
    <row r="28" spans="2:12" s="2" customFormat="1" ht="6.95" customHeight="1" x14ac:dyDescent="0.25">
      <c r="B28" s="7"/>
      <c r="I28" s="213"/>
      <c r="L28" s="7"/>
    </row>
    <row r="29" spans="2:12" s="2" customFormat="1" ht="6.95" customHeight="1" x14ac:dyDescent="0.25">
      <c r="B29" s="7"/>
      <c r="D29" s="113"/>
      <c r="E29" s="113"/>
      <c r="F29" s="113"/>
      <c r="G29" s="113"/>
      <c r="H29" s="113"/>
      <c r="I29" s="237"/>
      <c r="J29" s="113"/>
      <c r="K29" s="113"/>
      <c r="L29" s="7"/>
    </row>
    <row r="30" spans="2:12" s="2" customFormat="1" ht="25.35" customHeight="1" x14ac:dyDescent="0.25">
      <c r="B30" s="7"/>
      <c r="D30" s="115" t="s">
        <v>63</v>
      </c>
      <c r="I30" s="213"/>
      <c r="J30" s="177">
        <f>ROUND(J134, 2)</f>
        <v>0</v>
      </c>
      <c r="L30" s="7"/>
    </row>
    <row r="31" spans="2:12" s="2" customFormat="1" ht="6.95" customHeight="1" x14ac:dyDescent="0.25">
      <c r="B31" s="7"/>
      <c r="D31" s="113"/>
      <c r="E31" s="113"/>
      <c r="F31" s="113"/>
      <c r="G31" s="113"/>
      <c r="H31" s="113"/>
      <c r="I31" s="237"/>
      <c r="J31" s="113"/>
      <c r="K31" s="113"/>
      <c r="L31" s="7"/>
    </row>
    <row r="32" spans="2:12" s="2" customFormat="1" ht="14.45" customHeight="1" x14ac:dyDescent="0.25">
      <c r="B32" s="7"/>
      <c r="F32" s="235" t="s">
        <v>61</v>
      </c>
      <c r="I32" s="236" t="s">
        <v>62</v>
      </c>
      <c r="J32" s="235" t="s">
        <v>60</v>
      </c>
      <c r="L32" s="7"/>
    </row>
    <row r="33" spans="2:12" s="2" customFormat="1" ht="14.45" customHeight="1" x14ac:dyDescent="0.25">
      <c r="B33" s="7"/>
      <c r="D33" s="21" t="s">
        <v>59</v>
      </c>
      <c r="E33" s="219" t="s">
        <v>58</v>
      </c>
      <c r="F33" s="233">
        <f>ROUND((SUM(BE134:BE200)),  2)</f>
        <v>0</v>
      </c>
      <c r="I33" s="234">
        <v>0.21</v>
      </c>
      <c r="J33" s="233">
        <f>ROUND(((SUM(BE134:BE200))*I33),  2)</f>
        <v>0</v>
      </c>
      <c r="L33" s="7"/>
    </row>
    <row r="34" spans="2:12" s="2" customFormat="1" ht="14.45" customHeight="1" x14ac:dyDescent="0.25">
      <c r="B34" s="7"/>
      <c r="E34" s="219" t="s">
        <v>57</v>
      </c>
      <c r="F34" s="233">
        <f>ROUND((SUM(BF134:BF200)),  2)</f>
        <v>0</v>
      </c>
      <c r="I34" s="234">
        <v>0.15</v>
      </c>
      <c r="J34" s="233">
        <f>ROUND(((SUM(BF134:BF200))*I34),  2)</f>
        <v>0</v>
      </c>
      <c r="L34" s="7"/>
    </row>
    <row r="35" spans="2:12" s="2" customFormat="1" ht="14.45" hidden="1" customHeight="1" x14ac:dyDescent="0.25">
      <c r="B35" s="7"/>
      <c r="E35" s="219" t="s">
        <v>56</v>
      </c>
      <c r="F35" s="233">
        <f>ROUND((SUM(BG134:BG200)),  2)</f>
        <v>0</v>
      </c>
      <c r="I35" s="234">
        <v>0.21</v>
      </c>
      <c r="J35" s="233">
        <f>0</f>
        <v>0</v>
      </c>
      <c r="L35" s="7"/>
    </row>
    <row r="36" spans="2:12" s="2" customFormat="1" ht="14.45" hidden="1" customHeight="1" x14ac:dyDescent="0.25">
      <c r="B36" s="7"/>
      <c r="E36" s="219" t="s">
        <v>55</v>
      </c>
      <c r="F36" s="233">
        <f>ROUND((SUM(BH134:BH200)),  2)</f>
        <v>0</v>
      </c>
      <c r="I36" s="234">
        <v>0.15</v>
      </c>
      <c r="J36" s="233">
        <f>0</f>
        <v>0</v>
      </c>
      <c r="L36" s="7"/>
    </row>
    <row r="37" spans="2:12" s="2" customFormat="1" ht="14.45" hidden="1" customHeight="1" x14ac:dyDescent="0.25">
      <c r="B37" s="7"/>
      <c r="E37" s="219" t="s">
        <v>54</v>
      </c>
      <c r="F37" s="233">
        <f>ROUND((SUM(BI134:BI200)),  2)</f>
        <v>0</v>
      </c>
      <c r="I37" s="234">
        <v>0</v>
      </c>
      <c r="J37" s="233">
        <f>0</f>
        <v>0</v>
      </c>
      <c r="L37" s="7"/>
    </row>
    <row r="38" spans="2:12" s="2" customFormat="1" ht="6.95" customHeight="1" x14ac:dyDescent="0.25">
      <c r="B38" s="7"/>
      <c r="I38" s="213"/>
      <c r="L38" s="7"/>
    </row>
    <row r="39" spans="2:12" s="2" customFormat="1" ht="25.35" customHeight="1" x14ac:dyDescent="0.25">
      <c r="B39" s="7"/>
      <c r="C39" s="5"/>
      <c r="D39" s="107" t="s">
        <v>53</v>
      </c>
      <c r="E39" s="20"/>
      <c r="F39" s="20"/>
      <c r="G39" s="106" t="s">
        <v>52</v>
      </c>
      <c r="H39" s="105" t="s">
        <v>51</v>
      </c>
      <c r="I39" s="232"/>
      <c r="J39" s="179">
        <f>SUM(J30:J37)</f>
        <v>0</v>
      </c>
      <c r="K39" s="103"/>
      <c r="L39" s="7"/>
    </row>
    <row r="40" spans="2:12" s="2" customFormat="1" ht="14.45" customHeight="1" x14ac:dyDescent="0.25">
      <c r="B40" s="7"/>
      <c r="I40" s="213"/>
      <c r="L40" s="7"/>
    </row>
    <row r="41" spans="2:12" ht="14.45" customHeight="1" x14ac:dyDescent="0.2">
      <c r="B41" s="38"/>
      <c r="L41" s="38"/>
    </row>
    <row r="42" spans="2:12" ht="14.45" customHeight="1" x14ac:dyDescent="0.2">
      <c r="B42" s="38"/>
      <c r="L42" s="38"/>
    </row>
    <row r="43" spans="2:12" ht="14.45" customHeight="1" x14ac:dyDescent="0.2">
      <c r="B43" s="38"/>
      <c r="L43" s="38"/>
    </row>
    <row r="44" spans="2:12" ht="14.45" customHeight="1" x14ac:dyDescent="0.2">
      <c r="B44" s="38"/>
      <c r="L44" s="38"/>
    </row>
    <row r="45" spans="2:12" ht="14.45" customHeight="1" x14ac:dyDescent="0.2">
      <c r="B45" s="38"/>
      <c r="L45" s="38"/>
    </row>
    <row r="46" spans="2:12" ht="14.45" customHeight="1" x14ac:dyDescent="0.2">
      <c r="B46" s="38"/>
      <c r="L46" s="38"/>
    </row>
    <row r="47" spans="2:12" ht="14.45" customHeight="1" x14ac:dyDescent="0.2">
      <c r="B47" s="38"/>
      <c r="L47" s="38"/>
    </row>
    <row r="48" spans="2:12" ht="14.45" customHeight="1" x14ac:dyDescent="0.2">
      <c r="B48" s="38"/>
      <c r="L48" s="38"/>
    </row>
    <row r="49" spans="2:12" ht="14.45" customHeight="1" x14ac:dyDescent="0.2">
      <c r="B49" s="38"/>
      <c r="L49" s="38"/>
    </row>
    <row r="50" spans="2:12" s="2" customFormat="1" ht="14.45" customHeight="1" x14ac:dyDescent="0.25">
      <c r="B50" s="7"/>
      <c r="D50" s="231" t="s">
        <v>477</v>
      </c>
      <c r="E50" s="229"/>
      <c r="F50" s="229"/>
      <c r="G50" s="231" t="s">
        <v>476</v>
      </c>
      <c r="H50" s="229"/>
      <c r="I50" s="230"/>
      <c r="J50" s="229"/>
      <c r="K50" s="229"/>
      <c r="L50" s="7"/>
    </row>
    <row r="51" spans="2:12" x14ac:dyDescent="0.2">
      <c r="B51" s="38"/>
      <c r="L51" s="38"/>
    </row>
    <row r="52" spans="2:12" x14ac:dyDescent="0.2">
      <c r="B52" s="38"/>
      <c r="L52" s="38"/>
    </row>
    <row r="53" spans="2:12" x14ac:dyDescent="0.2">
      <c r="B53" s="38"/>
      <c r="L53" s="38"/>
    </row>
    <row r="54" spans="2:12" x14ac:dyDescent="0.2">
      <c r="B54" s="38"/>
      <c r="L54" s="38"/>
    </row>
    <row r="55" spans="2:12" x14ac:dyDescent="0.2">
      <c r="B55" s="38"/>
      <c r="L55" s="38"/>
    </row>
    <row r="56" spans="2:12" x14ac:dyDescent="0.2">
      <c r="B56" s="38"/>
      <c r="L56" s="38"/>
    </row>
    <row r="57" spans="2:12" x14ac:dyDescent="0.2">
      <c r="B57" s="38"/>
      <c r="L57" s="38"/>
    </row>
    <row r="58" spans="2:12" x14ac:dyDescent="0.2">
      <c r="B58" s="38"/>
      <c r="L58" s="38"/>
    </row>
    <row r="59" spans="2:12" x14ac:dyDescent="0.2">
      <c r="B59" s="38"/>
      <c r="L59" s="38"/>
    </row>
    <row r="60" spans="2:12" x14ac:dyDescent="0.2">
      <c r="B60" s="38"/>
      <c r="L60" s="38"/>
    </row>
    <row r="61" spans="2:12" s="2" customFormat="1" ht="12.75" x14ac:dyDescent="0.25">
      <c r="B61" s="7"/>
      <c r="D61" s="227" t="s">
        <v>473</v>
      </c>
      <c r="E61" s="35"/>
      <c r="F61" s="228" t="s">
        <v>472</v>
      </c>
      <c r="G61" s="227" t="s">
        <v>473</v>
      </c>
      <c r="H61" s="35"/>
      <c r="I61" s="226"/>
      <c r="J61" s="225" t="s">
        <v>472</v>
      </c>
      <c r="K61" s="35"/>
      <c r="L61" s="7"/>
    </row>
    <row r="62" spans="2:12" x14ac:dyDescent="0.2">
      <c r="B62" s="38"/>
      <c r="L62" s="38"/>
    </row>
    <row r="63" spans="2:12" x14ac:dyDescent="0.2">
      <c r="B63" s="38"/>
      <c r="L63" s="38"/>
    </row>
    <row r="64" spans="2:12" x14ac:dyDescent="0.2">
      <c r="B64" s="38"/>
      <c r="L64" s="38"/>
    </row>
    <row r="65" spans="2:12" s="2" customFormat="1" ht="12.75" x14ac:dyDescent="0.25">
      <c r="B65" s="7"/>
      <c r="D65" s="231" t="s">
        <v>475</v>
      </c>
      <c r="E65" s="229"/>
      <c r="F65" s="229"/>
      <c r="G65" s="231" t="s">
        <v>474</v>
      </c>
      <c r="H65" s="229"/>
      <c r="I65" s="230"/>
      <c r="J65" s="229"/>
      <c r="K65" s="229"/>
      <c r="L65" s="7"/>
    </row>
    <row r="66" spans="2:12" x14ac:dyDescent="0.2">
      <c r="B66" s="38"/>
      <c r="L66" s="38"/>
    </row>
    <row r="67" spans="2:12" x14ac:dyDescent="0.2">
      <c r="B67" s="38"/>
      <c r="L67" s="38"/>
    </row>
    <row r="68" spans="2:12" x14ac:dyDescent="0.2">
      <c r="B68" s="38"/>
      <c r="L68" s="38"/>
    </row>
    <row r="69" spans="2:12" x14ac:dyDescent="0.2">
      <c r="B69" s="38"/>
      <c r="L69" s="38"/>
    </row>
    <row r="70" spans="2:12" x14ac:dyDescent="0.2">
      <c r="B70" s="38"/>
      <c r="L70" s="38"/>
    </row>
    <row r="71" spans="2:12" x14ac:dyDescent="0.2">
      <c r="B71" s="38"/>
      <c r="L71" s="38"/>
    </row>
    <row r="72" spans="2:12" x14ac:dyDescent="0.2">
      <c r="B72" s="38"/>
      <c r="L72" s="38"/>
    </row>
    <row r="73" spans="2:12" x14ac:dyDescent="0.2">
      <c r="B73" s="38"/>
      <c r="L73" s="38"/>
    </row>
    <row r="74" spans="2:12" x14ac:dyDescent="0.2">
      <c r="B74" s="38"/>
      <c r="L74" s="38"/>
    </row>
    <row r="75" spans="2:12" x14ac:dyDescent="0.2">
      <c r="B75" s="38"/>
      <c r="L75" s="38"/>
    </row>
    <row r="76" spans="2:12" s="2" customFormat="1" ht="12.75" x14ac:dyDescent="0.25">
      <c r="B76" s="7"/>
      <c r="D76" s="227" t="s">
        <v>473</v>
      </c>
      <c r="E76" s="35"/>
      <c r="F76" s="228" t="s">
        <v>472</v>
      </c>
      <c r="G76" s="227" t="s">
        <v>473</v>
      </c>
      <c r="H76" s="35"/>
      <c r="I76" s="226"/>
      <c r="J76" s="225" t="s">
        <v>472</v>
      </c>
      <c r="K76" s="35"/>
      <c r="L76" s="7"/>
    </row>
    <row r="77" spans="2:12" s="2" customFormat="1" ht="14.45" customHeight="1" x14ac:dyDescent="0.25">
      <c r="B77" s="4"/>
      <c r="C77" s="3"/>
      <c r="D77" s="3"/>
      <c r="E77" s="3"/>
      <c r="F77" s="3"/>
      <c r="G77" s="3"/>
      <c r="H77" s="3"/>
      <c r="I77" s="184"/>
      <c r="J77" s="3"/>
      <c r="K77" s="3"/>
      <c r="L77" s="7"/>
    </row>
    <row r="81" spans="2:47" s="2" customFormat="1" ht="6.95" customHeight="1" x14ac:dyDescent="0.25">
      <c r="B81" s="28"/>
      <c r="C81" s="27"/>
      <c r="D81" s="27"/>
      <c r="E81" s="27"/>
      <c r="F81" s="27"/>
      <c r="G81" s="27"/>
      <c r="H81" s="27"/>
      <c r="I81" s="221"/>
      <c r="J81" s="27"/>
      <c r="K81" s="27"/>
      <c r="L81" s="7"/>
    </row>
    <row r="82" spans="2:47" s="2" customFormat="1" ht="24.95" customHeight="1" x14ac:dyDescent="0.25">
      <c r="B82" s="7"/>
      <c r="C82" s="26" t="s">
        <v>144</v>
      </c>
      <c r="I82" s="213"/>
      <c r="L82" s="7"/>
    </row>
    <row r="83" spans="2:47" s="2" customFormat="1" ht="6.95" customHeight="1" x14ac:dyDescent="0.25">
      <c r="B83" s="7"/>
      <c r="I83" s="213"/>
      <c r="L83" s="7"/>
    </row>
    <row r="84" spans="2:47" s="2" customFormat="1" ht="12" customHeight="1" x14ac:dyDescent="0.25">
      <c r="B84" s="7"/>
      <c r="C84" s="219" t="s">
        <v>48</v>
      </c>
      <c r="I84" s="213"/>
      <c r="L84" s="7"/>
    </row>
    <row r="85" spans="2:47" s="2" customFormat="1" ht="16.5" customHeight="1" x14ac:dyDescent="0.25">
      <c r="B85" s="7"/>
      <c r="E85" s="287" t="e">
        <f>E7</f>
        <v>#REF!</v>
      </c>
      <c r="F85" s="288"/>
      <c r="G85" s="288"/>
      <c r="H85" s="288"/>
      <c r="I85" s="213"/>
      <c r="L85" s="7"/>
    </row>
    <row r="86" spans="2:47" s="2" customFormat="1" ht="12" customHeight="1" x14ac:dyDescent="0.25">
      <c r="B86" s="7"/>
      <c r="C86" s="219" t="s">
        <v>137</v>
      </c>
      <c r="I86" s="213"/>
      <c r="L86" s="7"/>
    </row>
    <row r="87" spans="2:47" s="2" customFormat="1" ht="16.5" customHeight="1" x14ac:dyDescent="0.25">
      <c r="B87" s="7"/>
      <c r="E87" s="278" t="str">
        <f>E9</f>
        <v>25-SL-VR - Slaboproudé rozvody VRÁTNICE</v>
      </c>
      <c r="F87" s="271"/>
      <c r="G87" s="271"/>
      <c r="H87" s="271"/>
      <c r="I87" s="213"/>
      <c r="L87" s="7"/>
    </row>
    <row r="88" spans="2:47" s="2" customFormat="1" ht="6.95" customHeight="1" x14ac:dyDescent="0.25">
      <c r="B88" s="7"/>
      <c r="I88" s="213"/>
      <c r="L88" s="7"/>
    </row>
    <row r="89" spans="2:47" s="2" customFormat="1" ht="12" customHeight="1" x14ac:dyDescent="0.25">
      <c r="B89" s="7"/>
      <c r="C89" s="219" t="s">
        <v>47</v>
      </c>
      <c r="F89" s="117" t="str">
        <f>F12</f>
        <v xml:space="preserve"> </v>
      </c>
      <c r="I89" s="218" t="s">
        <v>46</v>
      </c>
      <c r="J89" s="220" t="e">
        <f>IF(J12="","",J12)</f>
        <v>#REF!</v>
      </c>
      <c r="L89" s="7"/>
    </row>
    <row r="90" spans="2:47" s="2" customFormat="1" ht="6.95" customHeight="1" x14ac:dyDescent="0.25">
      <c r="B90" s="7"/>
      <c r="I90" s="213"/>
      <c r="L90" s="7"/>
    </row>
    <row r="91" spans="2:47" s="2" customFormat="1" ht="27.95" customHeight="1" x14ac:dyDescent="0.25">
      <c r="B91" s="7"/>
      <c r="C91" s="219" t="s">
        <v>45</v>
      </c>
      <c r="F91" s="117" t="e">
        <f>E15</f>
        <v>#REF!</v>
      </c>
      <c r="I91" s="218" t="s">
        <v>44</v>
      </c>
      <c r="J91" s="217" t="e">
        <f>E21</f>
        <v>#REF!</v>
      </c>
      <c r="L91" s="7"/>
    </row>
    <row r="92" spans="2:47" s="2" customFormat="1" ht="27.95" customHeight="1" x14ac:dyDescent="0.25">
      <c r="B92" s="7"/>
      <c r="C92" s="219" t="s">
        <v>43</v>
      </c>
      <c r="F92" s="117" t="e">
        <f>IF(E18="","",E18)</f>
        <v>#REF!</v>
      </c>
      <c r="I92" s="218" t="s">
        <v>42</v>
      </c>
      <c r="J92" s="217" t="e">
        <f>E24</f>
        <v>#REF!</v>
      </c>
      <c r="L92" s="7"/>
    </row>
    <row r="93" spans="2:47" s="2" customFormat="1" ht="10.35" customHeight="1" x14ac:dyDescent="0.25">
      <c r="B93" s="7"/>
      <c r="I93" s="213"/>
      <c r="L93" s="7"/>
    </row>
    <row r="94" spans="2:47" s="2" customFormat="1" ht="29.25" customHeight="1" x14ac:dyDescent="0.25">
      <c r="B94" s="7"/>
      <c r="C94" s="102" t="s">
        <v>143</v>
      </c>
      <c r="D94" s="5"/>
      <c r="E94" s="5"/>
      <c r="F94" s="5"/>
      <c r="G94" s="5"/>
      <c r="H94" s="5"/>
      <c r="I94" s="224"/>
      <c r="J94" s="178" t="s">
        <v>132</v>
      </c>
      <c r="K94" s="5"/>
      <c r="L94" s="7"/>
    </row>
    <row r="95" spans="2:47" s="2" customFormat="1" ht="10.35" customHeight="1" x14ac:dyDescent="0.25">
      <c r="B95" s="7"/>
      <c r="I95" s="213"/>
      <c r="L95" s="7"/>
    </row>
    <row r="96" spans="2:47" s="2" customFormat="1" ht="22.9" customHeight="1" x14ac:dyDescent="0.25">
      <c r="B96" s="7"/>
      <c r="C96" s="89" t="s">
        <v>471</v>
      </c>
      <c r="I96" s="213"/>
      <c r="J96" s="177">
        <f>J134</f>
        <v>0</v>
      </c>
      <c r="L96" s="7"/>
      <c r="AU96" s="40" t="s">
        <v>449</v>
      </c>
    </row>
    <row r="97" spans="2:12" s="95" customFormat="1" ht="24.95" customHeight="1" x14ac:dyDescent="0.25">
      <c r="B97" s="175"/>
      <c r="D97" s="98" t="s">
        <v>176</v>
      </c>
      <c r="E97" s="97"/>
      <c r="F97" s="97"/>
      <c r="G97" s="97"/>
      <c r="H97" s="97"/>
      <c r="I97" s="223"/>
      <c r="J97" s="176">
        <f>J135</f>
        <v>0</v>
      </c>
      <c r="L97" s="175"/>
    </row>
    <row r="98" spans="2:12" s="90" customFormat="1" ht="19.899999999999999" customHeight="1" x14ac:dyDescent="0.25">
      <c r="B98" s="173"/>
      <c r="D98" s="93" t="s">
        <v>1271</v>
      </c>
      <c r="E98" s="92"/>
      <c r="F98" s="92"/>
      <c r="G98" s="92"/>
      <c r="H98" s="92"/>
      <c r="I98" s="222"/>
      <c r="J98" s="174">
        <f>J136</f>
        <v>0</v>
      </c>
      <c r="L98" s="173"/>
    </row>
    <row r="99" spans="2:12" s="90" customFormat="1" ht="19.899999999999999" customHeight="1" x14ac:dyDescent="0.25">
      <c r="B99" s="173"/>
      <c r="D99" s="93" t="s">
        <v>1270</v>
      </c>
      <c r="E99" s="92"/>
      <c r="F99" s="92"/>
      <c r="G99" s="92"/>
      <c r="H99" s="92"/>
      <c r="I99" s="222"/>
      <c r="J99" s="174">
        <f>J139</f>
        <v>0</v>
      </c>
      <c r="L99" s="173"/>
    </row>
    <row r="100" spans="2:12" s="90" customFormat="1" ht="19.899999999999999" customHeight="1" x14ac:dyDescent="0.25">
      <c r="B100" s="173"/>
      <c r="D100" s="93" t="s">
        <v>1269</v>
      </c>
      <c r="E100" s="92"/>
      <c r="F100" s="92"/>
      <c r="G100" s="92"/>
      <c r="H100" s="92"/>
      <c r="I100" s="222"/>
      <c r="J100" s="174">
        <f>J143</f>
        <v>0</v>
      </c>
      <c r="L100" s="173"/>
    </row>
    <row r="101" spans="2:12" s="90" customFormat="1" ht="19.899999999999999" customHeight="1" x14ac:dyDescent="0.25">
      <c r="B101" s="173"/>
      <c r="D101" s="93" t="s">
        <v>1268</v>
      </c>
      <c r="E101" s="92"/>
      <c r="F101" s="92"/>
      <c r="G101" s="92"/>
      <c r="H101" s="92"/>
      <c r="I101" s="222"/>
      <c r="J101" s="174">
        <f>J146</f>
        <v>0</v>
      </c>
      <c r="L101" s="173"/>
    </row>
    <row r="102" spans="2:12" s="90" customFormat="1" ht="19.899999999999999" customHeight="1" x14ac:dyDescent="0.25">
      <c r="B102" s="173"/>
      <c r="D102" s="93" t="s">
        <v>1267</v>
      </c>
      <c r="E102" s="92"/>
      <c r="F102" s="92"/>
      <c r="G102" s="92"/>
      <c r="H102" s="92"/>
      <c r="I102" s="222"/>
      <c r="J102" s="174">
        <f>J149</f>
        <v>0</v>
      </c>
      <c r="L102" s="173"/>
    </row>
    <row r="103" spans="2:12" s="90" customFormat="1" ht="19.899999999999999" customHeight="1" x14ac:dyDescent="0.25">
      <c r="B103" s="173"/>
      <c r="D103" s="93" t="s">
        <v>1266</v>
      </c>
      <c r="E103" s="92"/>
      <c r="F103" s="92"/>
      <c r="G103" s="92"/>
      <c r="H103" s="92"/>
      <c r="I103" s="222"/>
      <c r="J103" s="174">
        <f>J153</f>
        <v>0</v>
      </c>
      <c r="L103" s="173"/>
    </row>
    <row r="104" spans="2:12" s="90" customFormat="1" ht="19.899999999999999" customHeight="1" x14ac:dyDescent="0.25">
      <c r="B104" s="173"/>
      <c r="D104" s="93" t="s">
        <v>1265</v>
      </c>
      <c r="E104" s="92"/>
      <c r="F104" s="92"/>
      <c r="G104" s="92"/>
      <c r="H104" s="92"/>
      <c r="I104" s="222"/>
      <c r="J104" s="174">
        <f>J159</f>
        <v>0</v>
      </c>
      <c r="L104" s="173"/>
    </row>
    <row r="105" spans="2:12" s="95" customFormat="1" ht="24.95" customHeight="1" x14ac:dyDescent="0.25">
      <c r="B105" s="175"/>
      <c r="D105" s="98" t="s">
        <v>465</v>
      </c>
      <c r="E105" s="97"/>
      <c r="F105" s="97"/>
      <c r="G105" s="97"/>
      <c r="H105" s="97"/>
      <c r="I105" s="223"/>
      <c r="J105" s="176">
        <f>J162</f>
        <v>0</v>
      </c>
      <c r="L105" s="175"/>
    </row>
    <row r="106" spans="2:12" s="90" customFormat="1" ht="19.899999999999999" customHeight="1" x14ac:dyDescent="0.25">
      <c r="B106" s="173"/>
      <c r="D106" s="93" t="s">
        <v>1264</v>
      </c>
      <c r="E106" s="92"/>
      <c r="F106" s="92"/>
      <c r="G106" s="92"/>
      <c r="H106" s="92"/>
      <c r="I106" s="222"/>
      <c r="J106" s="174">
        <f>J163</f>
        <v>0</v>
      </c>
      <c r="L106" s="173"/>
    </row>
    <row r="107" spans="2:12" s="90" customFormat="1" ht="19.899999999999999" customHeight="1" x14ac:dyDescent="0.25">
      <c r="B107" s="173"/>
      <c r="D107" s="93" t="s">
        <v>1263</v>
      </c>
      <c r="E107" s="92"/>
      <c r="F107" s="92"/>
      <c r="G107" s="92"/>
      <c r="H107" s="92"/>
      <c r="I107" s="222"/>
      <c r="J107" s="174">
        <f>J172</f>
        <v>0</v>
      </c>
      <c r="L107" s="173"/>
    </row>
    <row r="108" spans="2:12" s="90" customFormat="1" ht="19.899999999999999" customHeight="1" x14ac:dyDescent="0.25">
      <c r="B108" s="173"/>
      <c r="D108" s="93" t="s">
        <v>1262</v>
      </c>
      <c r="E108" s="92"/>
      <c r="F108" s="92"/>
      <c r="G108" s="92"/>
      <c r="H108" s="92"/>
      <c r="I108" s="222"/>
      <c r="J108" s="174">
        <f>J175</f>
        <v>0</v>
      </c>
      <c r="L108" s="173"/>
    </row>
    <row r="109" spans="2:12" s="90" customFormat="1" ht="19.899999999999999" customHeight="1" x14ac:dyDescent="0.25">
      <c r="B109" s="173"/>
      <c r="D109" s="93" t="s">
        <v>1261</v>
      </c>
      <c r="E109" s="92"/>
      <c r="F109" s="92"/>
      <c r="G109" s="92"/>
      <c r="H109" s="92"/>
      <c r="I109" s="222"/>
      <c r="J109" s="174">
        <f>J178</f>
        <v>0</v>
      </c>
      <c r="L109" s="173"/>
    </row>
    <row r="110" spans="2:12" s="90" customFormat="1" ht="19.899999999999999" customHeight="1" x14ac:dyDescent="0.25">
      <c r="B110" s="173"/>
      <c r="D110" s="93" t="s">
        <v>1260</v>
      </c>
      <c r="E110" s="92"/>
      <c r="F110" s="92"/>
      <c r="G110" s="92"/>
      <c r="H110" s="92"/>
      <c r="I110" s="222"/>
      <c r="J110" s="174">
        <f>J180</f>
        <v>0</v>
      </c>
      <c r="L110" s="173"/>
    </row>
    <row r="111" spans="2:12" s="95" customFormat="1" ht="24.95" customHeight="1" x14ac:dyDescent="0.25">
      <c r="B111" s="175"/>
      <c r="D111" s="98" t="s">
        <v>459</v>
      </c>
      <c r="E111" s="97"/>
      <c r="F111" s="97"/>
      <c r="G111" s="97"/>
      <c r="H111" s="97"/>
      <c r="I111" s="223"/>
      <c r="J111" s="176">
        <f>J194</f>
        <v>0</v>
      </c>
      <c r="L111" s="175"/>
    </row>
    <row r="112" spans="2:12" s="90" customFormat="1" ht="19.899999999999999" customHeight="1" x14ac:dyDescent="0.25">
      <c r="B112" s="173"/>
      <c r="D112" s="93" t="s">
        <v>458</v>
      </c>
      <c r="E112" s="92"/>
      <c r="F112" s="92"/>
      <c r="G112" s="92"/>
      <c r="H112" s="92"/>
      <c r="I112" s="222"/>
      <c r="J112" s="174">
        <f>J195</f>
        <v>0</v>
      </c>
      <c r="L112" s="173"/>
    </row>
    <row r="113" spans="2:12" s="90" customFormat="1" ht="19.899999999999999" customHeight="1" x14ac:dyDescent="0.25">
      <c r="B113" s="173"/>
      <c r="D113" s="93" t="s">
        <v>457</v>
      </c>
      <c r="E113" s="92"/>
      <c r="F113" s="92"/>
      <c r="G113" s="92"/>
      <c r="H113" s="92"/>
      <c r="I113" s="222"/>
      <c r="J113" s="174">
        <f>J197</f>
        <v>0</v>
      </c>
      <c r="L113" s="173"/>
    </row>
    <row r="114" spans="2:12" s="90" customFormat="1" ht="19.899999999999999" customHeight="1" x14ac:dyDescent="0.25">
      <c r="B114" s="173"/>
      <c r="D114" s="93" t="s">
        <v>456</v>
      </c>
      <c r="E114" s="92"/>
      <c r="F114" s="92"/>
      <c r="G114" s="92"/>
      <c r="H114" s="92"/>
      <c r="I114" s="222"/>
      <c r="J114" s="174">
        <f>J199</f>
        <v>0</v>
      </c>
      <c r="L114" s="173"/>
    </row>
    <row r="115" spans="2:12" s="2" customFormat="1" ht="21.75" customHeight="1" x14ac:dyDescent="0.25">
      <c r="B115" s="7"/>
      <c r="I115" s="213"/>
      <c r="L115" s="7"/>
    </row>
    <row r="116" spans="2:12" s="2" customFormat="1" ht="6.95" customHeight="1" x14ac:dyDescent="0.25">
      <c r="B116" s="4"/>
      <c r="C116" s="3"/>
      <c r="D116" s="3"/>
      <c r="E116" s="3"/>
      <c r="F116" s="3"/>
      <c r="G116" s="3"/>
      <c r="H116" s="3"/>
      <c r="I116" s="184"/>
      <c r="J116" s="3"/>
      <c r="K116" s="3"/>
      <c r="L116" s="7"/>
    </row>
    <row r="120" spans="2:12" s="2" customFormat="1" ht="6.95" customHeight="1" x14ac:dyDescent="0.25">
      <c r="B120" s="28"/>
      <c r="C120" s="27"/>
      <c r="D120" s="27"/>
      <c r="E120" s="27"/>
      <c r="F120" s="27"/>
      <c r="G120" s="27"/>
      <c r="H120" s="27"/>
      <c r="I120" s="221"/>
      <c r="J120" s="27"/>
      <c r="K120" s="27"/>
      <c r="L120" s="7"/>
    </row>
    <row r="121" spans="2:12" s="2" customFormat="1" ht="24.95" customHeight="1" x14ac:dyDescent="0.25">
      <c r="B121" s="7"/>
      <c r="C121" s="26" t="s">
        <v>138</v>
      </c>
      <c r="I121" s="213"/>
      <c r="L121" s="7"/>
    </row>
    <row r="122" spans="2:12" s="2" customFormat="1" ht="6.95" customHeight="1" x14ac:dyDescent="0.25">
      <c r="B122" s="7"/>
      <c r="I122" s="213"/>
      <c r="L122" s="7"/>
    </row>
    <row r="123" spans="2:12" s="2" customFormat="1" ht="12" customHeight="1" x14ac:dyDescent="0.25">
      <c r="B123" s="7"/>
      <c r="C123" s="219" t="s">
        <v>48</v>
      </c>
      <c r="I123" s="213"/>
      <c r="L123" s="7"/>
    </row>
    <row r="124" spans="2:12" s="2" customFormat="1" ht="16.5" customHeight="1" x14ac:dyDescent="0.25">
      <c r="B124" s="7"/>
      <c r="E124" s="287" t="e">
        <f>E7</f>
        <v>#REF!</v>
      </c>
      <c r="F124" s="288"/>
      <c r="G124" s="288"/>
      <c r="H124" s="288"/>
      <c r="I124" s="213"/>
      <c r="L124" s="7"/>
    </row>
    <row r="125" spans="2:12" s="2" customFormat="1" ht="12" customHeight="1" x14ac:dyDescent="0.25">
      <c r="B125" s="7"/>
      <c r="C125" s="219" t="s">
        <v>137</v>
      </c>
      <c r="I125" s="213"/>
      <c r="L125" s="7"/>
    </row>
    <row r="126" spans="2:12" s="2" customFormat="1" ht="16.5" customHeight="1" x14ac:dyDescent="0.25">
      <c r="B126" s="7"/>
      <c r="E126" s="278" t="str">
        <f>E9</f>
        <v>25-SL-VR - Slaboproudé rozvody VRÁTNICE</v>
      </c>
      <c r="F126" s="271"/>
      <c r="G126" s="271"/>
      <c r="H126" s="271"/>
      <c r="I126" s="213"/>
      <c r="L126" s="7"/>
    </row>
    <row r="127" spans="2:12" s="2" customFormat="1" ht="6.95" customHeight="1" x14ac:dyDescent="0.25">
      <c r="B127" s="7"/>
      <c r="I127" s="213"/>
      <c r="L127" s="7"/>
    </row>
    <row r="128" spans="2:12" s="2" customFormat="1" ht="12" customHeight="1" x14ac:dyDescent="0.25">
      <c r="B128" s="7"/>
      <c r="C128" s="219" t="s">
        <v>47</v>
      </c>
      <c r="F128" s="117" t="str">
        <f>F12</f>
        <v xml:space="preserve"> </v>
      </c>
      <c r="I128" s="218" t="s">
        <v>46</v>
      </c>
      <c r="J128" s="220" t="e">
        <f>IF(J12="","",J12)</f>
        <v>#REF!</v>
      </c>
      <c r="L128" s="7"/>
    </row>
    <row r="129" spans="2:65" s="2" customFormat="1" ht="6.95" customHeight="1" x14ac:dyDescent="0.25">
      <c r="B129" s="7"/>
      <c r="I129" s="213"/>
      <c r="L129" s="7"/>
    </row>
    <row r="130" spans="2:65" s="2" customFormat="1" ht="27.95" customHeight="1" x14ac:dyDescent="0.25">
      <c r="B130" s="7"/>
      <c r="C130" s="219" t="s">
        <v>45</v>
      </c>
      <c r="F130" s="117" t="e">
        <f>E15</f>
        <v>#REF!</v>
      </c>
      <c r="I130" s="218" t="s">
        <v>44</v>
      </c>
      <c r="J130" s="217" t="e">
        <f>E21</f>
        <v>#REF!</v>
      </c>
      <c r="L130" s="7"/>
    </row>
    <row r="131" spans="2:65" s="2" customFormat="1" ht="27.95" customHeight="1" x14ac:dyDescent="0.25">
      <c r="B131" s="7"/>
      <c r="C131" s="219" t="s">
        <v>43</v>
      </c>
      <c r="F131" s="117" t="e">
        <f>IF(E18="","",E18)</f>
        <v>#REF!</v>
      </c>
      <c r="I131" s="218" t="s">
        <v>42</v>
      </c>
      <c r="J131" s="217" t="e">
        <f>E24</f>
        <v>#REF!</v>
      </c>
      <c r="L131" s="7"/>
    </row>
    <row r="132" spans="2:65" s="2" customFormat="1" ht="10.35" customHeight="1" x14ac:dyDescent="0.25">
      <c r="B132" s="7"/>
      <c r="I132" s="213"/>
      <c r="L132" s="7"/>
    </row>
    <row r="133" spans="2:65" s="75" customFormat="1" ht="29.25" customHeight="1" x14ac:dyDescent="0.25">
      <c r="B133" s="166"/>
      <c r="C133" s="79" t="s">
        <v>136</v>
      </c>
      <c r="D133" s="78" t="s">
        <v>37</v>
      </c>
      <c r="E133" s="78" t="s">
        <v>41</v>
      </c>
      <c r="F133" s="78" t="s">
        <v>40</v>
      </c>
      <c r="G133" s="78" t="s">
        <v>135</v>
      </c>
      <c r="H133" s="78" t="s">
        <v>134</v>
      </c>
      <c r="I133" s="216" t="s">
        <v>133</v>
      </c>
      <c r="J133" s="167" t="s">
        <v>132</v>
      </c>
      <c r="K133" s="76" t="s">
        <v>131</v>
      </c>
      <c r="L133" s="166"/>
      <c r="M133" s="165" t="s">
        <v>35</v>
      </c>
      <c r="N133" s="164" t="s">
        <v>59</v>
      </c>
      <c r="O133" s="164" t="s">
        <v>455</v>
      </c>
      <c r="P133" s="164" t="s">
        <v>454</v>
      </c>
      <c r="Q133" s="164" t="s">
        <v>453</v>
      </c>
      <c r="R133" s="164" t="s">
        <v>452</v>
      </c>
      <c r="S133" s="164" t="s">
        <v>451</v>
      </c>
      <c r="T133" s="163" t="s">
        <v>450</v>
      </c>
    </row>
    <row r="134" spans="2:65" s="2" customFormat="1" ht="22.9" customHeight="1" x14ac:dyDescent="0.25">
      <c r="B134" s="7"/>
      <c r="C134" s="9" t="s">
        <v>130</v>
      </c>
      <c r="I134" s="213"/>
      <c r="J134" s="162">
        <f>BK134</f>
        <v>0</v>
      </c>
      <c r="L134" s="7"/>
      <c r="M134" s="161"/>
      <c r="N134" s="113"/>
      <c r="O134" s="113"/>
      <c r="P134" s="160">
        <f>P135+P162+P194</f>
        <v>0</v>
      </c>
      <c r="Q134" s="113"/>
      <c r="R134" s="160">
        <f>R135+R162+R194</f>
        <v>0</v>
      </c>
      <c r="S134" s="113"/>
      <c r="T134" s="159">
        <f>T135+T162+T194</f>
        <v>0</v>
      </c>
      <c r="AT134" s="40" t="s">
        <v>110</v>
      </c>
      <c r="AU134" s="40" t="s">
        <v>449</v>
      </c>
      <c r="BK134" s="158">
        <f>BK135+BK162+BK194</f>
        <v>0</v>
      </c>
    </row>
    <row r="135" spans="2:65" s="66" customFormat="1" ht="25.9" customHeight="1" x14ac:dyDescent="0.2">
      <c r="B135" s="151"/>
      <c r="D135" s="69" t="s">
        <v>110</v>
      </c>
      <c r="E135" s="72" t="s">
        <v>163</v>
      </c>
      <c r="F135" s="72" t="s">
        <v>162</v>
      </c>
      <c r="I135" s="198"/>
      <c r="J135" s="157">
        <f>BK135</f>
        <v>0</v>
      </c>
      <c r="L135" s="151"/>
      <c r="M135" s="150"/>
      <c r="P135" s="149">
        <f>P136+P139+P143+P146+P149+P153+P159</f>
        <v>0</v>
      </c>
      <c r="R135" s="149">
        <f>R136+R139+R143+R146+R149+R153+R159</f>
        <v>0</v>
      </c>
      <c r="T135" s="148">
        <f>T136+T139+T143+T146+T149+T153+T159</f>
        <v>0</v>
      </c>
      <c r="AR135" s="69" t="s">
        <v>266</v>
      </c>
      <c r="AT135" s="147" t="s">
        <v>110</v>
      </c>
      <c r="AU135" s="147" t="s">
        <v>288</v>
      </c>
      <c r="AY135" s="69" t="s">
        <v>265</v>
      </c>
      <c r="BK135" s="146">
        <f>BK136+BK139+BK143+BK146+BK149+BK153+BK159</f>
        <v>0</v>
      </c>
    </row>
    <row r="136" spans="2:65" s="66" customFormat="1" ht="22.9" customHeight="1" x14ac:dyDescent="0.2">
      <c r="B136" s="151"/>
      <c r="D136" s="69" t="s">
        <v>110</v>
      </c>
      <c r="E136" s="68" t="s">
        <v>1259</v>
      </c>
      <c r="F136" s="68" t="s">
        <v>1258</v>
      </c>
      <c r="I136" s="198"/>
      <c r="J136" s="152">
        <f>BK136</f>
        <v>0</v>
      </c>
      <c r="L136" s="151"/>
      <c r="M136" s="150"/>
      <c r="P136" s="149">
        <f>SUM(P137:P138)</f>
        <v>0</v>
      </c>
      <c r="R136" s="149">
        <f>SUM(R137:R138)</f>
        <v>0</v>
      </c>
      <c r="T136" s="148">
        <f>SUM(T137:T138)</f>
        <v>0</v>
      </c>
      <c r="AR136" s="69" t="s">
        <v>266</v>
      </c>
      <c r="AT136" s="147" t="s">
        <v>110</v>
      </c>
      <c r="AU136" s="147" t="s">
        <v>264</v>
      </c>
      <c r="AY136" s="69" t="s">
        <v>265</v>
      </c>
      <c r="BK136" s="146">
        <f>SUM(BK137:BK138)</f>
        <v>0</v>
      </c>
    </row>
    <row r="137" spans="2:65" s="2" customFormat="1" ht="36" customHeight="1" x14ac:dyDescent="0.25">
      <c r="B137" s="7"/>
      <c r="C137" s="197" t="s">
        <v>1257</v>
      </c>
      <c r="D137" s="197" t="s">
        <v>78</v>
      </c>
      <c r="E137" s="196" t="s">
        <v>1048</v>
      </c>
      <c r="F137" s="191" t="s">
        <v>1047</v>
      </c>
      <c r="G137" s="195" t="s">
        <v>201</v>
      </c>
      <c r="H137" s="194">
        <v>220</v>
      </c>
      <c r="I137" s="193"/>
      <c r="J137" s="192">
        <f>ROUND(I137*H137,2)</f>
        <v>0</v>
      </c>
      <c r="K137" s="191" t="s">
        <v>282</v>
      </c>
      <c r="L137" s="7"/>
      <c r="M137" s="201" t="s">
        <v>35</v>
      </c>
      <c r="N137" s="171" t="s">
        <v>58</v>
      </c>
      <c r="P137" s="200">
        <f>O137*H137</f>
        <v>0</v>
      </c>
      <c r="Q137" s="200">
        <v>0</v>
      </c>
      <c r="R137" s="200">
        <f>Q137*H137</f>
        <v>0</v>
      </c>
      <c r="S137" s="200">
        <v>0</v>
      </c>
      <c r="T137" s="199">
        <f>S137*H137</f>
        <v>0</v>
      </c>
      <c r="AR137" s="185" t="s">
        <v>292</v>
      </c>
      <c r="AT137" s="185" t="s">
        <v>78</v>
      </c>
      <c r="AU137" s="185" t="s">
        <v>266</v>
      </c>
      <c r="AY137" s="40" t="s">
        <v>265</v>
      </c>
      <c r="BE137" s="134">
        <f>IF(N137="základní",J137,0)</f>
        <v>0</v>
      </c>
      <c r="BF137" s="134">
        <f>IF(N137="snížená",J137,0)</f>
        <v>0</v>
      </c>
      <c r="BG137" s="134">
        <f>IF(N137="zákl. přenesená",J137,0)</f>
        <v>0</v>
      </c>
      <c r="BH137" s="134">
        <f>IF(N137="sníž. přenesená",J137,0)</f>
        <v>0</v>
      </c>
      <c r="BI137" s="134">
        <f>IF(N137="nulová",J137,0)</f>
        <v>0</v>
      </c>
      <c r="BJ137" s="40" t="s">
        <v>264</v>
      </c>
      <c r="BK137" s="134">
        <f>ROUND(I137*H137,2)</f>
        <v>0</v>
      </c>
      <c r="BL137" s="40" t="s">
        <v>292</v>
      </c>
      <c r="BM137" s="185" t="s">
        <v>1256</v>
      </c>
    </row>
    <row r="138" spans="2:65" s="2" customFormat="1" ht="48" customHeight="1" x14ac:dyDescent="0.25">
      <c r="B138" s="7"/>
      <c r="C138" s="210" t="s">
        <v>1255</v>
      </c>
      <c r="D138" s="210" t="s">
        <v>160</v>
      </c>
      <c r="E138" s="209" t="s">
        <v>1254</v>
      </c>
      <c r="F138" s="204" t="s">
        <v>1253</v>
      </c>
      <c r="G138" s="208" t="s">
        <v>160</v>
      </c>
      <c r="H138" s="207">
        <v>220</v>
      </c>
      <c r="I138" s="206"/>
      <c r="J138" s="205">
        <f>ROUND(I138*H138,2)</f>
        <v>0</v>
      </c>
      <c r="K138" s="204" t="s">
        <v>35</v>
      </c>
      <c r="L138" s="155"/>
      <c r="M138" s="203" t="s">
        <v>35</v>
      </c>
      <c r="N138" s="202" t="s">
        <v>58</v>
      </c>
      <c r="P138" s="200">
        <f>O138*H138</f>
        <v>0</v>
      </c>
      <c r="Q138" s="200">
        <v>0</v>
      </c>
      <c r="R138" s="200">
        <f>Q138*H138</f>
        <v>0</v>
      </c>
      <c r="S138" s="200">
        <v>0</v>
      </c>
      <c r="T138" s="199">
        <f>S138*H138</f>
        <v>0</v>
      </c>
      <c r="AR138" s="185" t="s">
        <v>293</v>
      </c>
      <c r="AT138" s="185" t="s">
        <v>160</v>
      </c>
      <c r="AU138" s="185" t="s">
        <v>266</v>
      </c>
      <c r="AY138" s="40" t="s">
        <v>265</v>
      </c>
      <c r="BE138" s="134">
        <f>IF(N138="základní",J138,0)</f>
        <v>0</v>
      </c>
      <c r="BF138" s="134">
        <f>IF(N138="snížená",J138,0)</f>
        <v>0</v>
      </c>
      <c r="BG138" s="134">
        <f>IF(N138="zákl. přenesená",J138,0)</f>
        <v>0</v>
      </c>
      <c r="BH138" s="134">
        <f>IF(N138="sníž. přenesená",J138,0)</f>
        <v>0</v>
      </c>
      <c r="BI138" s="134">
        <f>IF(N138="nulová",J138,0)</f>
        <v>0</v>
      </c>
      <c r="BJ138" s="40" t="s">
        <v>264</v>
      </c>
      <c r="BK138" s="134">
        <f>ROUND(I138*H138,2)</f>
        <v>0</v>
      </c>
      <c r="BL138" s="40" t="s">
        <v>292</v>
      </c>
      <c r="BM138" s="185" t="s">
        <v>1252</v>
      </c>
    </row>
    <row r="139" spans="2:65" s="66" customFormat="1" ht="22.9" customHeight="1" x14ac:dyDescent="0.2">
      <c r="B139" s="151"/>
      <c r="D139" s="69" t="s">
        <v>110</v>
      </c>
      <c r="E139" s="68" t="s">
        <v>1251</v>
      </c>
      <c r="F139" s="68" t="s">
        <v>1250</v>
      </c>
      <c r="I139" s="198"/>
      <c r="J139" s="152">
        <f>BK139</f>
        <v>0</v>
      </c>
      <c r="L139" s="151"/>
      <c r="M139" s="150"/>
      <c r="P139" s="149">
        <f>SUM(P140:P142)</f>
        <v>0</v>
      </c>
      <c r="R139" s="149">
        <f>SUM(R140:R142)</f>
        <v>0</v>
      </c>
      <c r="T139" s="148">
        <f>SUM(T140:T142)</f>
        <v>0</v>
      </c>
      <c r="AR139" s="69" t="s">
        <v>266</v>
      </c>
      <c r="AT139" s="147" t="s">
        <v>110</v>
      </c>
      <c r="AU139" s="147" t="s">
        <v>264</v>
      </c>
      <c r="AY139" s="69" t="s">
        <v>265</v>
      </c>
      <c r="BK139" s="146">
        <f>SUM(BK140:BK142)</f>
        <v>0</v>
      </c>
    </row>
    <row r="140" spans="2:65" s="2" customFormat="1" ht="36" customHeight="1" x14ac:dyDescent="0.25">
      <c r="B140" s="7"/>
      <c r="C140" s="197" t="s">
        <v>264</v>
      </c>
      <c r="D140" s="197" t="s">
        <v>78</v>
      </c>
      <c r="E140" s="196" t="s">
        <v>1048</v>
      </c>
      <c r="F140" s="191" t="s">
        <v>1047</v>
      </c>
      <c r="G140" s="195" t="s">
        <v>201</v>
      </c>
      <c r="H140" s="194">
        <v>50</v>
      </c>
      <c r="I140" s="193"/>
      <c r="J140" s="192">
        <f>ROUND(I140*H140,2)</f>
        <v>0</v>
      </c>
      <c r="K140" s="191" t="s">
        <v>282</v>
      </c>
      <c r="L140" s="7"/>
      <c r="M140" s="201" t="s">
        <v>35</v>
      </c>
      <c r="N140" s="171" t="s">
        <v>58</v>
      </c>
      <c r="P140" s="200">
        <f>O140*H140</f>
        <v>0</v>
      </c>
      <c r="Q140" s="200">
        <v>0</v>
      </c>
      <c r="R140" s="200">
        <f>Q140*H140</f>
        <v>0</v>
      </c>
      <c r="S140" s="200">
        <v>0</v>
      </c>
      <c r="T140" s="199">
        <f>S140*H140</f>
        <v>0</v>
      </c>
      <c r="AR140" s="185" t="s">
        <v>292</v>
      </c>
      <c r="AT140" s="185" t="s">
        <v>78</v>
      </c>
      <c r="AU140" s="185" t="s">
        <v>266</v>
      </c>
      <c r="AY140" s="40" t="s">
        <v>265</v>
      </c>
      <c r="BE140" s="134">
        <f>IF(N140="základní",J140,0)</f>
        <v>0</v>
      </c>
      <c r="BF140" s="134">
        <f>IF(N140="snížená",J140,0)</f>
        <v>0</v>
      </c>
      <c r="BG140" s="134">
        <f>IF(N140="zákl. přenesená",J140,0)</f>
        <v>0</v>
      </c>
      <c r="BH140" s="134">
        <f>IF(N140="sníž. přenesená",J140,0)</f>
        <v>0</v>
      </c>
      <c r="BI140" s="134">
        <f>IF(N140="nulová",J140,0)</f>
        <v>0</v>
      </c>
      <c r="BJ140" s="40" t="s">
        <v>264</v>
      </c>
      <c r="BK140" s="134">
        <f>ROUND(I140*H140,2)</f>
        <v>0</v>
      </c>
      <c r="BL140" s="40" t="s">
        <v>292</v>
      </c>
      <c r="BM140" s="185" t="s">
        <v>1249</v>
      </c>
    </row>
    <row r="141" spans="2:65" s="2" customFormat="1" ht="36" customHeight="1" x14ac:dyDescent="0.25">
      <c r="B141" s="7"/>
      <c r="C141" s="210" t="s">
        <v>266</v>
      </c>
      <c r="D141" s="210" t="s">
        <v>160</v>
      </c>
      <c r="E141" s="209" t="s">
        <v>1248</v>
      </c>
      <c r="F141" s="204" t="s">
        <v>1245</v>
      </c>
      <c r="G141" s="208" t="s">
        <v>160</v>
      </c>
      <c r="H141" s="207">
        <v>30</v>
      </c>
      <c r="I141" s="206"/>
      <c r="J141" s="205">
        <f>ROUND(I141*H141,2)</f>
        <v>0</v>
      </c>
      <c r="K141" s="204" t="s">
        <v>35</v>
      </c>
      <c r="L141" s="155"/>
      <c r="M141" s="203" t="s">
        <v>35</v>
      </c>
      <c r="N141" s="202" t="s">
        <v>58</v>
      </c>
      <c r="P141" s="200">
        <f>O141*H141</f>
        <v>0</v>
      </c>
      <c r="Q141" s="200">
        <v>0</v>
      </c>
      <c r="R141" s="200">
        <f>Q141*H141</f>
        <v>0</v>
      </c>
      <c r="S141" s="200">
        <v>0</v>
      </c>
      <c r="T141" s="199">
        <f>S141*H141</f>
        <v>0</v>
      </c>
      <c r="AR141" s="185" t="s">
        <v>293</v>
      </c>
      <c r="AT141" s="185" t="s">
        <v>160</v>
      </c>
      <c r="AU141" s="185" t="s">
        <v>266</v>
      </c>
      <c r="AY141" s="40" t="s">
        <v>265</v>
      </c>
      <c r="BE141" s="134">
        <f>IF(N141="základní",J141,0)</f>
        <v>0</v>
      </c>
      <c r="BF141" s="134">
        <f>IF(N141="snížená",J141,0)</f>
        <v>0</v>
      </c>
      <c r="BG141" s="134">
        <f>IF(N141="zákl. přenesená",J141,0)</f>
        <v>0</v>
      </c>
      <c r="BH141" s="134">
        <f>IF(N141="sníž. přenesená",J141,0)</f>
        <v>0</v>
      </c>
      <c r="BI141" s="134">
        <f>IF(N141="nulová",J141,0)</f>
        <v>0</v>
      </c>
      <c r="BJ141" s="40" t="s">
        <v>264</v>
      </c>
      <c r="BK141" s="134">
        <f>ROUND(I141*H141,2)</f>
        <v>0</v>
      </c>
      <c r="BL141" s="40" t="s">
        <v>292</v>
      </c>
      <c r="BM141" s="185" t="s">
        <v>1247</v>
      </c>
    </row>
    <row r="142" spans="2:65" s="2" customFormat="1" ht="36" customHeight="1" x14ac:dyDescent="0.25">
      <c r="B142" s="7"/>
      <c r="C142" s="210" t="s">
        <v>325</v>
      </c>
      <c r="D142" s="210" t="s">
        <v>160</v>
      </c>
      <c r="E142" s="209" t="s">
        <v>1246</v>
      </c>
      <c r="F142" s="204" t="s">
        <v>1245</v>
      </c>
      <c r="G142" s="208" t="s">
        <v>160</v>
      </c>
      <c r="H142" s="207">
        <v>20</v>
      </c>
      <c r="I142" s="206"/>
      <c r="J142" s="205">
        <f>ROUND(I142*H142,2)</f>
        <v>0</v>
      </c>
      <c r="K142" s="204" t="s">
        <v>35</v>
      </c>
      <c r="L142" s="155"/>
      <c r="M142" s="203" t="s">
        <v>35</v>
      </c>
      <c r="N142" s="202" t="s">
        <v>58</v>
      </c>
      <c r="P142" s="200">
        <f>O142*H142</f>
        <v>0</v>
      </c>
      <c r="Q142" s="200">
        <v>0</v>
      </c>
      <c r="R142" s="200">
        <f>Q142*H142</f>
        <v>0</v>
      </c>
      <c r="S142" s="200">
        <v>0</v>
      </c>
      <c r="T142" s="199">
        <f>S142*H142</f>
        <v>0</v>
      </c>
      <c r="AR142" s="185" t="s">
        <v>293</v>
      </c>
      <c r="AT142" s="185" t="s">
        <v>160</v>
      </c>
      <c r="AU142" s="185" t="s">
        <v>266</v>
      </c>
      <c r="AY142" s="40" t="s">
        <v>265</v>
      </c>
      <c r="BE142" s="134">
        <f>IF(N142="základní",J142,0)</f>
        <v>0</v>
      </c>
      <c r="BF142" s="134">
        <f>IF(N142="snížená",J142,0)</f>
        <v>0</v>
      </c>
      <c r="BG142" s="134">
        <f>IF(N142="zákl. přenesená",J142,0)</f>
        <v>0</v>
      </c>
      <c r="BH142" s="134">
        <f>IF(N142="sníž. přenesená",J142,0)</f>
        <v>0</v>
      </c>
      <c r="BI142" s="134">
        <f>IF(N142="nulová",J142,0)</f>
        <v>0</v>
      </c>
      <c r="BJ142" s="40" t="s">
        <v>264</v>
      </c>
      <c r="BK142" s="134">
        <f>ROUND(I142*H142,2)</f>
        <v>0</v>
      </c>
      <c r="BL142" s="40" t="s">
        <v>292</v>
      </c>
      <c r="BM142" s="185" t="s">
        <v>1244</v>
      </c>
    </row>
    <row r="143" spans="2:65" s="66" customFormat="1" ht="22.9" customHeight="1" x14ac:dyDescent="0.2">
      <c r="B143" s="151"/>
      <c r="D143" s="69" t="s">
        <v>110</v>
      </c>
      <c r="E143" s="68" t="s">
        <v>1243</v>
      </c>
      <c r="F143" s="68" t="s">
        <v>1242</v>
      </c>
      <c r="I143" s="198"/>
      <c r="J143" s="152">
        <f>BK143</f>
        <v>0</v>
      </c>
      <c r="L143" s="151"/>
      <c r="M143" s="150"/>
      <c r="P143" s="149">
        <f>SUM(P144:P145)</f>
        <v>0</v>
      </c>
      <c r="R143" s="149">
        <f>SUM(R144:R145)</f>
        <v>0</v>
      </c>
      <c r="T143" s="148">
        <f>SUM(T144:T145)</f>
        <v>0</v>
      </c>
      <c r="AR143" s="69" t="s">
        <v>266</v>
      </c>
      <c r="AT143" s="147" t="s">
        <v>110</v>
      </c>
      <c r="AU143" s="147" t="s">
        <v>264</v>
      </c>
      <c r="AY143" s="69" t="s">
        <v>265</v>
      </c>
      <c r="BK143" s="146">
        <f>SUM(BK144:BK145)</f>
        <v>0</v>
      </c>
    </row>
    <row r="144" spans="2:65" s="2" customFormat="1" ht="48" customHeight="1" x14ac:dyDescent="0.25">
      <c r="B144" s="7"/>
      <c r="C144" s="197" t="s">
        <v>1241</v>
      </c>
      <c r="D144" s="197" t="s">
        <v>78</v>
      </c>
      <c r="E144" s="196" t="s">
        <v>1240</v>
      </c>
      <c r="F144" s="191" t="s">
        <v>1239</v>
      </c>
      <c r="G144" s="195" t="s">
        <v>348</v>
      </c>
      <c r="H144" s="194">
        <v>6</v>
      </c>
      <c r="I144" s="193"/>
      <c r="J144" s="192">
        <f>ROUND(I144*H144,2)</f>
        <v>0</v>
      </c>
      <c r="K144" s="191" t="s">
        <v>282</v>
      </c>
      <c r="L144" s="7"/>
      <c r="M144" s="201" t="s">
        <v>35</v>
      </c>
      <c r="N144" s="171" t="s">
        <v>58</v>
      </c>
      <c r="P144" s="200">
        <f>O144*H144</f>
        <v>0</v>
      </c>
      <c r="Q144" s="200">
        <v>0</v>
      </c>
      <c r="R144" s="200">
        <f>Q144*H144</f>
        <v>0</v>
      </c>
      <c r="S144" s="200">
        <v>0</v>
      </c>
      <c r="T144" s="199">
        <f>S144*H144</f>
        <v>0</v>
      </c>
      <c r="AR144" s="185" t="s">
        <v>292</v>
      </c>
      <c r="AT144" s="185" t="s">
        <v>78</v>
      </c>
      <c r="AU144" s="185" t="s">
        <v>266</v>
      </c>
      <c r="AY144" s="40" t="s">
        <v>265</v>
      </c>
      <c r="BE144" s="134">
        <f>IF(N144="základní",J144,0)</f>
        <v>0</v>
      </c>
      <c r="BF144" s="134">
        <f>IF(N144="snížená",J144,0)</f>
        <v>0</v>
      </c>
      <c r="BG144" s="134">
        <f>IF(N144="zákl. přenesená",J144,0)</f>
        <v>0</v>
      </c>
      <c r="BH144" s="134">
        <f>IF(N144="sníž. přenesená",J144,0)</f>
        <v>0</v>
      </c>
      <c r="BI144" s="134">
        <f>IF(N144="nulová",J144,0)</f>
        <v>0</v>
      </c>
      <c r="BJ144" s="40" t="s">
        <v>264</v>
      </c>
      <c r="BK144" s="134">
        <f>ROUND(I144*H144,2)</f>
        <v>0</v>
      </c>
      <c r="BL144" s="40" t="s">
        <v>292</v>
      </c>
      <c r="BM144" s="185" t="s">
        <v>1238</v>
      </c>
    </row>
    <row r="145" spans="2:65" s="2" customFormat="1" ht="24" customHeight="1" x14ac:dyDescent="0.25">
      <c r="B145" s="7"/>
      <c r="C145" s="210" t="s">
        <v>1237</v>
      </c>
      <c r="D145" s="210" t="s">
        <v>160</v>
      </c>
      <c r="E145" s="209" t="s">
        <v>1236</v>
      </c>
      <c r="F145" s="204" t="s">
        <v>1235</v>
      </c>
      <c r="G145" s="208" t="s">
        <v>339</v>
      </c>
      <c r="H145" s="207">
        <v>6</v>
      </c>
      <c r="I145" s="206"/>
      <c r="J145" s="205">
        <f>ROUND(I145*H145,2)</f>
        <v>0</v>
      </c>
      <c r="K145" s="204" t="s">
        <v>35</v>
      </c>
      <c r="L145" s="155"/>
      <c r="M145" s="203" t="s">
        <v>35</v>
      </c>
      <c r="N145" s="202" t="s">
        <v>58</v>
      </c>
      <c r="P145" s="200">
        <f>O145*H145</f>
        <v>0</v>
      </c>
      <c r="Q145" s="200">
        <v>0</v>
      </c>
      <c r="R145" s="200">
        <f>Q145*H145</f>
        <v>0</v>
      </c>
      <c r="S145" s="200">
        <v>0</v>
      </c>
      <c r="T145" s="199">
        <f>S145*H145</f>
        <v>0</v>
      </c>
      <c r="AR145" s="185" t="s">
        <v>293</v>
      </c>
      <c r="AT145" s="185" t="s">
        <v>160</v>
      </c>
      <c r="AU145" s="185" t="s">
        <v>266</v>
      </c>
      <c r="AY145" s="40" t="s">
        <v>265</v>
      </c>
      <c r="BE145" s="134">
        <f>IF(N145="základní",J145,0)</f>
        <v>0</v>
      </c>
      <c r="BF145" s="134">
        <f>IF(N145="snížená",J145,0)</f>
        <v>0</v>
      </c>
      <c r="BG145" s="134">
        <f>IF(N145="zákl. přenesená",J145,0)</f>
        <v>0</v>
      </c>
      <c r="BH145" s="134">
        <f>IF(N145="sníž. přenesená",J145,0)</f>
        <v>0</v>
      </c>
      <c r="BI145" s="134">
        <f>IF(N145="nulová",J145,0)</f>
        <v>0</v>
      </c>
      <c r="BJ145" s="40" t="s">
        <v>264</v>
      </c>
      <c r="BK145" s="134">
        <f>ROUND(I145*H145,2)</f>
        <v>0</v>
      </c>
      <c r="BL145" s="40" t="s">
        <v>292</v>
      </c>
      <c r="BM145" s="185" t="s">
        <v>1234</v>
      </c>
    </row>
    <row r="146" spans="2:65" s="66" customFormat="1" ht="22.9" customHeight="1" x14ac:dyDescent="0.2">
      <c r="B146" s="151"/>
      <c r="D146" s="69" t="s">
        <v>110</v>
      </c>
      <c r="E146" s="68" t="s">
        <v>1233</v>
      </c>
      <c r="F146" s="68" t="s">
        <v>1232</v>
      </c>
      <c r="I146" s="198"/>
      <c r="J146" s="152">
        <f>BK146</f>
        <v>0</v>
      </c>
      <c r="L146" s="151"/>
      <c r="M146" s="150"/>
      <c r="P146" s="149">
        <f>SUM(P147:P148)</f>
        <v>0</v>
      </c>
      <c r="R146" s="149">
        <f>SUM(R147:R148)</f>
        <v>0</v>
      </c>
      <c r="T146" s="148">
        <f>SUM(T147:T148)</f>
        <v>0</v>
      </c>
      <c r="AR146" s="69" t="s">
        <v>266</v>
      </c>
      <c r="AT146" s="147" t="s">
        <v>110</v>
      </c>
      <c r="AU146" s="147" t="s">
        <v>264</v>
      </c>
      <c r="AY146" s="69" t="s">
        <v>265</v>
      </c>
      <c r="BK146" s="146">
        <f>SUM(BK147:BK148)</f>
        <v>0</v>
      </c>
    </row>
    <row r="147" spans="2:65" s="2" customFormat="1" ht="36" customHeight="1" x14ac:dyDescent="0.25">
      <c r="B147" s="7"/>
      <c r="C147" s="197" t="s">
        <v>272</v>
      </c>
      <c r="D147" s="197" t="s">
        <v>78</v>
      </c>
      <c r="E147" s="196" t="s">
        <v>1231</v>
      </c>
      <c r="F147" s="191" t="s">
        <v>1230</v>
      </c>
      <c r="G147" s="195" t="s">
        <v>348</v>
      </c>
      <c r="H147" s="194">
        <v>4</v>
      </c>
      <c r="I147" s="193"/>
      <c r="J147" s="192">
        <f>ROUND(I147*H147,2)</f>
        <v>0</v>
      </c>
      <c r="K147" s="191" t="s">
        <v>282</v>
      </c>
      <c r="L147" s="7"/>
      <c r="M147" s="201" t="s">
        <v>35</v>
      </c>
      <c r="N147" s="171" t="s">
        <v>58</v>
      </c>
      <c r="P147" s="200">
        <f>O147*H147</f>
        <v>0</v>
      </c>
      <c r="Q147" s="200">
        <v>0</v>
      </c>
      <c r="R147" s="200">
        <f>Q147*H147</f>
        <v>0</v>
      </c>
      <c r="S147" s="200">
        <v>0</v>
      </c>
      <c r="T147" s="199">
        <f>S147*H147</f>
        <v>0</v>
      </c>
      <c r="AR147" s="185" t="s">
        <v>292</v>
      </c>
      <c r="AT147" s="185" t="s">
        <v>78</v>
      </c>
      <c r="AU147" s="185" t="s">
        <v>266</v>
      </c>
      <c r="AY147" s="40" t="s">
        <v>265</v>
      </c>
      <c r="BE147" s="134">
        <f>IF(N147="základní",J147,0)</f>
        <v>0</v>
      </c>
      <c r="BF147" s="134">
        <f>IF(N147="snížená",J147,0)</f>
        <v>0</v>
      </c>
      <c r="BG147" s="134">
        <f>IF(N147="zákl. přenesená",J147,0)</f>
        <v>0</v>
      </c>
      <c r="BH147" s="134">
        <f>IF(N147="sníž. přenesená",J147,0)</f>
        <v>0</v>
      </c>
      <c r="BI147" s="134">
        <f>IF(N147="nulová",J147,0)</f>
        <v>0</v>
      </c>
      <c r="BJ147" s="40" t="s">
        <v>264</v>
      </c>
      <c r="BK147" s="134">
        <f>ROUND(I147*H147,2)</f>
        <v>0</v>
      </c>
      <c r="BL147" s="40" t="s">
        <v>292</v>
      </c>
      <c r="BM147" s="185" t="s">
        <v>1229</v>
      </c>
    </row>
    <row r="148" spans="2:65" s="2" customFormat="1" ht="36" customHeight="1" x14ac:dyDescent="0.25">
      <c r="B148" s="7"/>
      <c r="C148" s="210" t="s">
        <v>1228</v>
      </c>
      <c r="D148" s="210" t="s">
        <v>160</v>
      </c>
      <c r="E148" s="209" t="s">
        <v>1227</v>
      </c>
      <c r="F148" s="204" t="s">
        <v>1226</v>
      </c>
      <c r="G148" s="208" t="s">
        <v>339</v>
      </c>
      <c r="H148" s="207">
        <v>4</v>
      </c>
      <c r="I148" s="206"/>
      <c r="J148" s="205">
        <f>ROUND(I148*H148,2)</f>
        <v>0</v>
      </c>
      <c r="K148" s="204" t="s">
        <v>35</v>
      </c>
      <c r="L148" s="155"/>
      <c r="M148" s="203" t="s">
        <v>35</v>
      </c>
      <c r="N148" s="202" t="s">
        <v>58</v>
      </c>
      <c r="P148" s="200">
        <f>O148*H148</f>
        <v>0</v>
      </c>
      <c r="Q148" s="200">
        <v>0</v>
      </c>
      <c r="R148" s="200">
        <f>Q148*H148</f>
        <v>0</v>
      </c>
      <c r="S148" s="200">
        <v>0</v>
      </c>
      <c r="T148" s="199">
        <f>S148*H148</f>
        <v>0</v>
      </c>
      <c r="AR148" s="185" t="s">
        <v>293</v>
      </c>
      <c r="AT148" s="185" t="s">
        <v>160</v>
      </c>
      <c r="AU148" s="185" t="s">
        <v>266</v>
      </c>
      <c r="AY148" s="40" t="s">
        <v>265</v>
      </c>
      <c r="BE148" s="134">
        <f>IF(N148="základní",J148,0)</f>
        <v>0</v>
      </c>
      <c r="BF148" s="134">
        <f>IF(N148="snížená",J148,0)</f>
        <v>0</v>
      </c>
      <c r="BG148" s="134">
        <f>IF(N148="zákl. přenesená",J148,0)</f>
        <v>0</v>
      </c>
      <c r="BH148" s="134">
        <f>IF(N148="sníž. přenesená",J148,0)</f>
        <v>0</v>
      </c>
      <c r="BI148" s="134">
        <f>IF(N148="nulová",J148,0)</f>
        <v>0</v>
      </c>
      <c r="BJ148" s="40" t="s">
        <v>264</v>
      </c>
      <c r="BK148" s="134">
        <f>ROUND(I148*H148,2)</f>
        <v>0</v>
      </c>
      <c r="BL148" s="40" t="s">
        <v>292</v>
      </c>
      <c r="BM148" s="185" t="s">
        <v>1225</v>
      </c>
    </row>
    <row r="149" spans="2:65" s="66" customFormat="1" ht="22.9" customHeight="1" x14ac:dyDescent="0.2">
      <c r="B149" s="151"/>
      <c r="D149" s="69" t="s">
        <v>110</v>
      </c>
      <c r="E149" s="68" t="s">
        <v>1224</v>
      </c>
      <c r="F149" s="68" t="s">
        <v>1223</v>
      </c>
      <c r="I149" s="198"/>
      <c r="J149" s="152">
        <f>BK149</f>
        <v>0</v>
      </c>
      <c r="L149" s="151"/>
      <c r="M149" s="150"/>
      <c r="P149" s="149">
        <f>SUM(P150:P152)</f>
        <v>0</v>
      </c>
      <c r="R149" s="149">
        <f>SUM(R150:R152)</f>
        <v>0</v>
      </c>
      <c r="T149" s="148">
        <f>SUM(T150:T152)</f>
        <v>0</v>
      </c>
      <c r="AR149" s="69" t="s">
        <v>266</v>
      </c>
      <c r="AT149" s="147" t="s">
        <v>110</v>
      </c>
      <c r="AU149" s="147" t="s">
        <v>264</v>
      </c>
      <c r="AY149" s="69" t="s">
        <v>265</v>
      </c>
      <c r="BK149" s="146">
        <f>SUM(BK150:BK152)</f>
        <v>0</v>
      </c>
    </row>
    <row r="150" spans="2:65" s="2" customFormat="1" ht="24" customHeight="1" x14ac:dyDescent="0.25">
      <c r="B150" s="7"/>
      <c r="C150" s="197" t="s">
        <v>1222</v>
      </c>
      <c r="D150" s="197" t="s">
        <v>78</v>
      </c>
      <c r="E150" s="196" t="s">
        <v>1221</v>
      </c>
      <c r="F150" s="191" t="s">
        <v>1220</v>
      </c>
      <c r="G150" s="195" t="s">
        <v>348</v>
      </c>
      <c r="H150" s="194">
        <v>15</v>
      </c>
      <c r="I150" s="193"/>
      <c r="J150" s="192">
        <f>ROUND(I150*H150,2)</f>
        <v>0</v>
      </c>
      <c r="K150" s="191" t="s">
        <v>282</v>
      </c>
      <c r="L150" s="7"/>
      <c r="M150" s="201" t="s">
        <v>35</v>
      </c>
      <c r="N150" s="171" t="s">
        <v>58</v>
      </c>
      <c r="P150" s="200">
        <f>O150*H150</f>
        <v>0</v>
      </c>
      <c r="Q150" s="200">
        <v>0</v>
      </c>
      <c r="R150" s="200">
        <f>Q150*H150</f>
        <v>0</v>
      </c>
      <c r="S150" s="200">
        <v>0</v>
      </c>
      <c r="T150" s="199">
        <f>S150*H150</f>
        <v>0</v>
      </c>
      <c r="AR150" s="185" t="s">
        <v>292</v>
      </c>
      <c r="AT150" s="185" t="s">
        <v>78</v>
      </c>
      <c r="AU150" s="185" t="s">
        <v>266</v>
      </c>
      <c r="AY150" s="40" t="s">
        <v>265</v>
      </c>
      <c r="BE150" s="134">
        <f>IF(N150="základní",J150,0)</f>
        <v>0</v>
      </c>
      <c r="BF150" s="134">
        <f>IF(N150="snížená",J150,0)</f>
        <v>0</v>
      </c>
      <c r="BG150" s="134">
        <f>IF(N150="zákl. přenesená",J150,0)</f>
        <v>0</v>
      </c>
      <c r="BH150" s="134">
        <f>IF(N150="sníž. přenesená",J150,0)</f>
        <v>0</v>
      </c>
      <c r="BI150" s="134">
        <f>IF(N150="nulová",J150,0)</f>
        <v>0</v>
      </c>
      <c r="BJ150" s="40" t="s">
        <v>264</v>
      </c>
      <c r="BK150" s="134">
        <f>ROUND(I150*H150,2)</f>
        <v>0</v>
      </c>
      <c r="BL150" s="40" t="s">
        <v>292</v>
      </c>
      <c r="BM150" s="185" t="s">
        <v>1219</v>
      </c>
    </row>
    <row r="151" spans="2:65" s="2" customFormat="1" ht="29.25" x14ac:dyDescent="0.25">
      <c r="B151" s="7"/>
      <c r="D151" s="215" t="s">
        <v>301</v>
      </c>
      <c r="F151" s="214" t="s">
        <v>438</v>
      </c>
      <c r="I151" s="213"/>
      <c r="L151" s="7"/>
      <c r="M151" s="212"/>
      <c r="T151" s="211"/>
      <c r="AT151" s="40" t="s">
        <v>301</v>
      </c>
      <c r="AU151" s="40" t="s">
        <v>266</v>
      </c>
    </row>
    <row r="152" spans="2:65" s="2" customFormat="1" ht="36" customHeight="1" x14ac:dyDescent="0.25">
      <c r="B152" s="7"/>
      <c r="C152" s="210" t="s">
        <v>1218</v>
      </c>
      <c r="D152" s="210" t="s">
        <v>160</v>
      </c>
      <c r="E152" s="209" t="s">
        <v>1217</v>
      </c>
      <c r="F152" s="204" t="s">
        <v>1216</v>
      </c>
      <c r="G152" s="208" t="s">
        <v>339</v>
      </c>
      <c r="H152" s="207">
        <v>15</v>
      </c>
      <c r="I152" s="206"/>
      <c r="J152" s="205">
        <f>ROUND(I152*H152,2)</f>
        <v>0</v>
      </c>
      <c r="K152" s="204" t="s">
        <v>35</v>
      </c>
      <c r="L152" s="155"/>
      <c r="M152" s="203" t="s">
        <v>35</v>
      </c>
      <c r="N152" s="202" t="s">
        <v>58</v>
      </c>
      <c r="P152" s="200">
        <f>O152*H152</f>
        <v>0</v>
      </c>
      <c r="Q152" s="200">
        <v>0</v>
      </c>
      <c r="R152" s="200">
        <f>Q152*H152</f>
        <v>0</v>
      </c>
      <c r="S152" s="200">
        <v>0</v>
      </c>
      <c r="T152" s="199">
        <f>S152*H152</f>
        <v>0</v>
      </c>
      <c r="AR152" s="185" t="s">
        <v>293</v>
      </c>
      <c r="AT152" s="185" t="s">
        <v>160</v>
      </c>
      <c r="AU152" s="185" t="s">
        <v>266</v>
      </c>
      <c r="AY152" s="40" t="s">
        <v>265</v>
      </c>
      <c r="BE152" s="134">
        <f>IF(N152="základní",J152,0)</f>
        <v>0</v>
      </c>
      <c r="BF152" s="134">
        <f>IF(N152="snížená",J152,0)</f>
        <v>0</v>
      </c>
      <c r="BG152" s="134">
        <f>IF(N152="zákl. přenesená",J152,0)</f>
        <v>0</v>
      </c>
      <c r="BH152" s="134">
        <f>IF(N152="sníž. přenesená",J152,0)</f>
        <v>0</v>
      </c>
      <c r="BI152" s="134">
        <f>IF(N152="nulová",J152,0)</f>
        <v>0</v>
      </c>
      <c r="BJ152" s="40" t="s">
        <v>264</v>
      </c>
      <c r="BK152" s="134">
        <f>ROUND(I152*H152,2)</f>
        <v>0</v>
      </c>
      <c r="BL152" s="40" t="s">
        <v>292</v>
      </c>
      <c r="BM152" s="185" t="s">
        <v>1215</v>
      </c>
    </row>
    <row r="153" spans="2:65" s="66" customFormat="1" ht="22.9" customHeight="1" x14ac:dyDescent="0.2">
      <c r="B153" s="151"/>
      <c r="D153" s="69" t="s">
        <v>110</v>
      </c>
      <c r="E153" s="68" t="s">
        <v>1214</v>
      </c>
      <c r="F153" s="68" t="s">
        <v>1213</v>
      </c>
      <c r="I153" s="198"/>
      <c r="J153" s="152">
        <f>BK153</f>
        <v>0</v>
      </c>
      <c r="L153" s="151"/>
      <c r="M153" s="150"/>
      <c r="P153" s="149">
        <f>SUM(P154:P158)</f>
        <v>0</v>
      </c>
      <c r="R153" s="149">
        <f>SUM(R154:R158)</f>
        <v>0</v>
      </c>
      <c r="T153" s="148">
        <f>SUM(T154:T158)</f>
        <v>0</v>
      </c>
      <c r="AR153" s="69" t="s">
        <v>266</v>
      </c>
      <c r="AT153" s="147" t="s">
        <v>110</v>
      </c>
      <c r="AU153" s="147" t="s">
        <v>264</v>
      </c>
      <c r="AY153" s="69" t="s">
        <v>265</v>
      </c>
      <c r="BK153" s="146">
        <f>SUM(BK154:BK158)</f>
        <v>0</v>
      </c>
    </row>
    <row r="154" spans="2:65" s="2" customFormat="1" ht="24" customHeight="1" x14ac:dyDescent="0.25">
      <c r="B154" s="7"/>
      <c r="C154" s="197" t="s">
        <v>1212</v>
      </c>
      <c r="D154" s="197" t="s">
        <v>78</v>
      </c>
      <c r="E154" s="196" t="s">
        <v>1211</v>
      </c>
      <c r="F154" s="191" t="s">
        <v>1210</v>
      </c>
      <c r="G154" s="195" t="s">
        <v>348</v>
      </c>
      <c r="H154" s="194">
        <v>3</v>
      </c>
      <c r="I154" s="193"/>
      <c r="J154" s="192">
        <f>ROUND(I154*H154,2)</f>
        <v>0</v>
      </c>
      <c r="K154" s="191" t="s">
        <v>282</v>
      </c>
      <c r="L154" s="7"/>
      <c r="M154" s="201" t="s">
        <v>35</v>
      </c>
      <c r="N154" s="171" t="s">
        <v>58</v>
      </c>
      <c r="P154" s="200">
        <f>O154*H154</f>
        <v>0</v>
      </c>
      <c r="Q154" s="200">
        <v>0</v>
      </c>
      <c r="R154" s="200">
        <f>Q154*H154</f>
        <v>0</v>
      </c>
      <c r="S154" s="200">
        <v>0</v>
      </c>
      <c r="T154" s="199">
        <f>S154*H154</f>
        <v>0</v>
      </c>
      <c r="AR154" s="185" t="s">
        <v>292</v>
      </c>
      <c r="AT154" s="185" t="s">
        <v>78</v>
      </c>
      <c r="AU154" s="185" t="s">
        <v>266</v>
      </c>
      <c r="AY154" s="40" t="s">
        <v>265</v>
      </c>
      <c r="BE154" s="134">
        <f>IF(N154="základní",J154,0)</f>
        <v>0</v>
      </c>
      <c r="BF154" s="134">
        <f>IF(N154="snížená",J154,0)</f>
        <v>0</v>
      </c>
      <c r="BG154" s="134">
        <f>IF(N154="zákl. přenesená",J154,0)</f>
        <v>0</v>
      </c>
      <c r="BH154" s="134">
        <f>IF(N154="sníž. přenesená",J154,0)</f>
        <v>0</v>
      </c>
      <c r="BI154" s="134">
        <f>IF(N154="nulová",J154,0)</f>
        <v>0</v>
      </c>
      <c r="BJ154" s="40" t="s">
        <v>264</v>
      </c>
      <c r="BK154" s="134">
        <f>ROUND(I154*H154,2)</f>
        <v>0</v>
      </c>
      <c r="BL154" s="40" t="s">
        <v>292</v>
      </c>
      <c r="BM154" s="185" t="s">
        <v>1209</v>
      </c>
    </row>
    <row r="155" spans="2:65" s="2" customFormat="1" ht="24" customHeight="1" x14ac:dyDescent="0.25">
      <c r="B155" s="7"/>
      <c r="C155" s="197" t="s">
        <v>1208</v>
      </c>
      <c r="D155" s="197" t="s">
        <v>78</v>
      </c>
      <c r="E155" s="196" t="s">
        <v>1207</v>
      </c>
      <c r="F155" s="191" t="s">
        <v>1206</v>
      </c>
      <c r="G155" s="195" t="s">
        <v>348</v>
      </c>
      <c r="H155" s="194">
        <v>6</v>
      </c>
      <c r="I155" s="193"/>
      <c r="J155" s="192">
        <f>ROUND(I155*H155,2)</f>
        <v>0</v>
      </c>
      <c r="K155" s="191" t="s">
        <v>282</v>
      </c>
      <c r="L155" s="7"/>
      <c r="M155" s="201" t="s">
        <v>35</v>
      </c>
      <c r="N155" s="171" t="s">
        <v>58</v>
      </c>
      <c r="P155" s="200">
        <f>O155*H155</f>
        <v>0</v>
      </c>
      <c r="Q155" s="200">
        <v>0</v>
      </c>
      <c r="R155" s="200">
        <f>Q155*H155</f>
        <v>0</v>
      </c>
      <c r="S155" s="200">
        <v>0</v>
      </c>
      <c r="T155" s="199">
        <f>S155*H155</f>
        <v>0</v>
      </c>
      <c r="AR155" s="185" t="s">
        <v>292</v>
      </c>
      <c r="AT155" s="185" t="s">
        <v>78</v>
      </c>
      <c r="AU155" s="185" t="s">
        <v>266</v>
      </c>
      <c r="AY155" s="40" t="s">
        <v>265</v>
      </c>
      <c r="BE155" s="134">
        <f>IF(N155="základní",J155,0)</f>
        <v>0</v>
      </c>
      <c r="BF155" s="134">
        <f>IF(N155="snížená",J155,0)</f>
        <v>0</v>
      </c>
      <c r="BG155" s="134">
        <f>IF(N155="zákl. přenesená",J155,0)</f>
        <v>0</v>
      </c>
      <c r="BH155" s="134">
        <f>IF(N155="sníž. přenesená",J155,0)</f>
        <v>0</v>
      </c>
      <c r="BI155" s="134">
        <f>IF(N155="nulová",J155,0)</f>
        <v>0</v>
      </c>
      <c r="BJ155" s="40" t="s">
        <v>264</v>
      </c>
      <c r="BK155" s="134">
        <f>ROUND(I155*H155,2)</f>
        <v>0</v>
      </c>
      <c r="BL155" s="40" t="s">
        <v>292</v>
      </c>
      <c r="BM155" s="185" t="s">
        <v>1205</v>
      </c>
    </row>
    <row r="156" spans="2:65" s="2" customFormat="1" ht="36" customHeight="1" x14ac:dyDescent="0.25">
      <c r="B156" s="7"/>
      <c r="C156" s="210" t="s">
        <v>1204</v>
      </c>
      <c r="D156" s="210" t="s">
        <v>160</v>
      </c>
      <c r="E156" s="209" t="s">
        <v>1203</v>
      </c>
      <c r="F156" s="204" t="s">
        <v>1202</v>
      </c>
      <c r="G156" s="208" t="s">
        <v>339</v>
      </c>
      <c r="H156" s="207">
        <v>3</v>
      </c>
      <c r="I156" s="206"/>
      <c r="J156" s="205">
        <f>ROUND(I156*H156,2)</f>
        <v>0</v>
      </c>
      <c r="K156" s="204" t="s">
        <v>35</v>
      </c>
      <c r="L156" s="155"/>
      <c r="M156" s="203" t="s">
        <v>35</v>
      </c>
      <c r="N156" s="202" t="s">
        <v>58</v>
      </c>
      <c r="P156" s="200">
        <f>O156*H156</f>
        <v>0</v>
      </c>
      <c r="Q156" s="200">
        <v>0</v>
      </c>
      <c r="R156" s="200">
        <f>Q156*H156</f>
        <v>0</v>
      </c>
      <c r="S156" s="200">
        <v>0</v>
      </c>
      <c r="T156" s="199">
        <f>S156*H156</f>
        <v>0</v>
      </c>
      <c r="AR156" s="185" t="s">
        <v>293</v>
      </c>
      <c r="AT156" s="185" t="s">
        <v>160</v>
      </c>
      <c r="AU156" s="185" t="s">
        <v>266</v>
      </c>
      <c r="AY156" s="40" t="s">
        <v>265</v>
      </c>
      <c r="BE156" s="134">
        <f>IF(N156="základní",J156,0)</f>
        <v>0</v>
      </c>
      <c r="BF156" s="134">
        <f>IF(N156="snížená",J156,0)</f>
        <v>0</v>
      </c>
      <c r="BG156" s="134">
        <f>IF(N156="zákl. přenesená",J156,0)</f>
        <v>0</v>
      </c>
      <c r="BH156" s="134">
        <f>IF(N156="sníž. přenesená",J156,0)</f>
        <v>0</v>
      </c>
      <c r="BI156" s="134">
        <f>IF(N156="nulová",J156,0)</f>
        <v>0</v>
      </c>
      <c r="BJ156" s="40" t="s">
        <v>264</v>
      </c>
      <c r="BK156" s="134">
        <f>ROUND(I156*H156,2)</f>
        <v>0</v>
      </c>
      <c r="BL156" s="40" t="s">
        <v>292</v>
      </c>
      <c r="BM156" s="185" t="s">
        <v>1201</v>
      </c>
    </row>
    <row r="157" spans="2:65" s="2" customFormat="1" ht="24" customHeight="1" x14ac:dyDescent="0.25">
      <c r="B157" s="7"/>
      <c r="C157" s="210" t="s">
        <v>1200</v>
      </c>
      <c r="D157" s="210" t="s">
        <v>160</v>
      </c>
      <c r="E157" s="209" t="s">
        <v>1199</v>
      </c>
      <c r="F157" s="204" t="s">
        <v>1198</v>
      </c>
      <c r="G157" s="208" t="s">
        <v>339</v>
      </c>
      <c r="H157" s="207">
        <v>3</v>
      </c>
      <c r="I157" s="206"/>
      <c r="J157" s="205">
        <f>ROUND(I157*H157,2)</f>
        <v>0</v>
      </c>
      <c r="K157" s="204" t="s">
        <v>35</v>
      </c>
      <c r="L157" s="155"/>
      <c r="M157" s="203" t="s">
        <v>35</v>
      </c>
      <c r="N157" s="202" t="s">
        <v>58</v>
      </c>
      <c r="P157" s="200">
        <f>O157*H157</f>
        <v>0</v>
      </c>
      <c r="Q157" s="200">
        <v>0</v>
      </c>
      <c r="R157" s="200">
        <f>Q157*H157</f>
        <v>0</v>
      </c>
      <c r="S157" s="200">
        <v>0</v>
      </c>
      <c r="T157" s="199">
        <f>S157*H157</f>
        <v>0</v>
      </c>
      <c r="AR157" s="185" t="s">
        <v>293</v>
      </c>
      <c r="AT157" s="185" t="s">
        <v>160</v>
      </c>
      <c r="AU157" s="185" t="s">
        <v>266</v>
      </c>
      <c r="AY157" s="40" t="s">
        <v>265</v>
      </c>
      <c r="BE157" s="134">
        <f>IF(N157="základní",J157,0)</f>
        <v>0</v>
      </c>
      <c r="BF157" s="134">
        <f>IF(N157="snížená",J157,0)</f>
        <v>0</v>
      </c>
      <c r="BG157" s="134">
        <f>IF(N157="zákl. přenesená",J157,0)</f>
        <v>0</v>
      </c>
      <c r="BH157" s="134">
        <f>IF(N157="sníž. přenesená",J157,0)</f>
        <v>0</v>
      </c>
      <c r="BI157" s="134">
        <f>IF(N157="nulová",J157,0)</f>
        <v>0</v>
      </c>
      <c r="BJ157" s="40" t="s">
        <v>264</v>
      </c>
      <c r="BK157" s="134">
        <f>ROUND(I157*H157,2)</f>
        <v>0</v>
      </c>
      <c r="BL157" s="40" t="s">
        <v>292</v>
      </c>
      <c r="BM157" s="185" t="s">
        <v>1197</v>
      </c>
    </row>
    <row r="158" spans="2:65" s="2" customFormat="1" ht="24" customHeight="1" x14ac:dyDescent="0.25">
      <c r="B158" s="7"/>
      <c r="C158" s="210" t="s">
        <v>1196</v>
      </c>
      <c r="D158" s="210" t="s">
        <v>160</v>
      </c>
      <c r="E158" s="209" t="s">
        <v>1195</v>
      </c>
      <c r="F158" s="204" t="s">
        <v>1194</v>
      </c>
      <c r="G158" s="208" t="s">
        <v>339</v>
      </c>
      <c r="H158" s="207">
        <v>6</v>
      </c>
      <c r="I158" s="206"/>
      <c r="J158" s="205">
        <f>ROUND(I158*H158,2)</f>
        <v>0</v>
      </c>
      <c r="K158" s="204" t="s">
        <v>35</v>
      </c>
      <c r="L158" s="155"/>
      <c r="M158" s="203" t="s">
        <v>35</v>
      </c>
      <c r="N158" s="202" t="s">
        <v>58</v>
      </c>
      <c r="P158" s="200">
        <f>O158*H158</f>
        <v>0</v>
      </c>
      <c r="Q158" s="200">
        <v>0</v>
      </c>
      <c r="R158" s="200">
        <f>Q158*H158</f>
        <v>0</v>
      </c>
      <c r="S158" s="200">
        <v>0</v>
      </c>
      <c r="T158" s="199">
        <f>S158*H158</f>
        <v>0</v>
      </c>
      <c r="AR158" s="185" t="s">
        <v>293</v>
      </c>
      <c r="AT158" s="185" t="s">
        <v>160</v>
      </c>
      <c r="AU158" s="185" t="s">
        <v>266</v>
      </c>
      <c r="AY158" s="40" t="s">
        <v>265</v>
      </c>
      <c r="BE158" s="134">
        <f>IF(N158="základní",J158,0)</f>
        <v>0</v>
      </c>
      <c r="BF158" s="134">
        <f>IF(N158="snížená",J158,0)</f>
        <v>0</v>
      </c>
      <c r="BG158" s="134">
        <f>IF(N158="zákl. přenesená",J158,0)</f>
        <v>0</v>
      </c>
      <c r="BH158" s="134">
        <f>IF(N158="sníž. přenesená",J158,0)</f>
        <v>0</v>
      </c>
      <c r="BI158" s="134">
        <f>IF(N158="nulová",J158,0)</f>
        <v>0</v>
      </c>
      <c r="BJ158" s="40" t="s">
        <v>264</v>
      </c>
      <c r="BK158" s="134">
        <f>ROUND(I158*H158,2)</f>
        <v>0</v>
      </c>
      <c r="BL158" s="40" t="s">
        <v>292</v>
      </c>
      <c r="BM158" s="185" t="s">
        <v>1193</v>
      </c>
    </row>
    <row r="159" spans="2:65" s="66" customFormat="1" ht="22.9" customHeight="1" x14ac:dyDescent="0.2">
      <c r="B159" s="151"/>
      <c r="D159" s="69" t="s">
        <v>110</v>
      </c>
      <c r="E159" s="68" t="s">
        <v>1192</v>
      </c>
      <c r="F159" s="68" t="s">
        <v>1191</v>
      </c>
      <c r="I159" s="198"/>
      <c r="J159" s="152">
        <f>BK159</f>
        <v>0</v>
      </c>
      <c r="L159" s="151"/>
      <c r="M159" s="150"/>
      <c r="P159" s="149">
        <f>SUM(P160:P161)</f>
        <v>0</v>
      </c>
      <c r="R159" s="149">
        <f>SUM(R160:R161)</f>
        <v>0</v>
      </c>
      <c r="T159" s="148">
        <f>SUM(T160:T161)</f>
        <v>0</v>
      </c>
      <c r="AR159" s="69" t="s">
        <v>266</v>
      </c>
      <c r="AT159" s="147" t="s">
        <v>110</v>
      </c>
      <c r="AU159" s="147" t="s">
        <v>264</v>
      </c>
      <c r="AY159" s="69" t="s">
        <v>265</v>
      </c>
      <c r="BK159" s="146">
        <f>SUM(BK160:BK161)</f>
        <v>0</v>
      </c>
    </row>
    <row r="160" spans="2:65" s="2" customFormat="1" ht="36" customHeight="1" x14ac:dyDescent="0.25">
      <c r="B160" s="7"/>
      <c r="C160" s="197" t="s">
        <v>1190</v>
      </c>
      <c r="D160" s="197" t="s">
        <v>78</v>
      </c>
      <c r="E160" s="196" t="s">
        <v>1189</v>
      </c>
      <c r="F160" s="191" t="s">
        <v>1188</v>
      </c>
      <c r="G160" s="195" t="s">
        <v>201</v>
      </c>
      <c r="H160" s="194">
        <v>30</v>
      </c>
      <c r="I160" s="193"/>
      <c r="J160" s="192">
        <f>ROUND(I160*H160,2)</f>
        <v>0</v>
      </c>
      <c r="K160" s="191" t="s">
        <v>282</v>
      </c>
      <c r="L160" s="7"/>
      <c r="M160" s="201" t="s">
        <v>35</v>
      </c>
      <c r="N160" s="171" t="s">
        <v>58</v>
      </c>
      <c r="P160" s="200">
        <f>O160*H160</f>
        <v>0</v>
      </c>
      <c r="Q160" s="200">
        <v>0</v>
      </c>
      <c r="R160" s="200">
        <f>Q160*H160</f>
        <v>0</v>
      </c>
      <c r="S160" s="200">
        <v>0</v>
      </c>
      <c r="T160" s="199">
        <f>S160*H160</f>
        <v>0</v>
      </c>
      <c r="AR160" s="185" t="s">
        <v>292</v>
      </c>
      <c r="AT160" s="185" t="s">
        <v>78</v>
      </c>
      <c r="AU160" s="185" t="s">
        <v>266</v>
      </c>
      <c r="AY160" s="40" t="s">
        <v>265</v>
      </c>
      <c r="BE160" s="134">
        <f>IF(N160="základní",J160,0)</f>
        <v>0</v>
      </c>
      <c r="BF160" s="134">
        <f>IF(N160="snížená",J160,0)</f>
        <v>0</v>
      </c>
      <c r="BG160" s="134">
        <f>IF(N160="zákl. přenesená",J160,0)</f>
        <v>0</v>
      </c>
      <c r="BH160" s="134">
        <f>IF(N160="sníž. přenesená",J160,0)</f>
        <v>0</v>
      </c>
      <c r="BI160" s="134">
        <f>IF(N160="nulová",J160,0)</f>
        <v>0</v>
      </c>
      <c r="BJ160" s="40" t="s">
        <v>264</v>
      </c>
      <c r="BK160" s="134">
        <f>ROUND(I160*H160,2)</f>
        <v>0</v>
      </c>
      <c r="BL160" s="40" t="s">
        <v>292</v>
      </c>
      <c r="BM160" s="185" t="s">
        <v>1187</v>
      </c>
    </row>
    <row r="161" spans="2:65" s="2" customFormat="1" ht="48" customHeight="1" x14ac:dyDescent="0.25">
      <c r="B161" s="7"/>
      <c r="C161" s="210" t="s">
        <v>1186</v>
      </c>
      <c r="D161" s="210" t="s">
        <v>160</v>
      </c>
      <c r="E161" s="209" t="s">
        <v>1185</v>
      </c>
      <c r="F161" s="204" t="s">
        <v>1184</v>
      </c>
      <c r="G161" s="208" t="s">
        <v>160</v>
      </c>
      <c r="H161" s="207">
        <v>30</v>
      </c>
      <c r="I161" s="206"/>
      <c r="J161" s="205">
        <f>ROUND(I161*H161,2)</f>
        <v>0</v>
      </c>
      <c r="K161" s="204" t="s">
        <v>35</v>
      </c>
      <c r="L161" s="155"/>
      <c r="M161" s="203" t="s">
        <v>35</v>
      </c>
      <c r="N161" s="202" t="s">
        <v>58</v>
      </c>
      <c r="P161" s="200">
        <f>O161*H161</f>
        <v>0</v>
      </c>
      <c r="Q161" s="200">
        <v>0</v>
      </c>
      <c r="R161" s="200">
        <f>Q161*H161</f>
        <v>0</v>
      </c>
      <c r="S161" s="200">
        <v>0</v>
      </c>
      <c r="T161" s="199">
        <f>S161*H161</f>
        <v>0</v>
      </c>
      <c r="AR161" s="185" t="s">
        <v>293</v>
      </c>
      <c r="AT161" s="185" t="s">
        <v>160</v>
      </c>
      <c r="AU161" s="185" t="s">
        <v>266</v>
      </c>
      <c r="AY161" s="40" t="s">
        <v>265</v>
      </c>
      <c r="BE161" s="134">
        <f>IF(N161="základní",J161,0)</f>
        <v>0</v>
      </c>
      <c r="BF161" s="134">
        <f>IF(N161="snížená",J161,0)</f>
        <v>0</v>
      </c>
      <c r="BG161" s="134">
        <f>IF(N161="zákl. přenesená",J161,0)</f>
        <v>0</v>
      </c>
      <c r="BH161" s="134">
        <f>IF(N161="sníž. přenesená",J161,0)</f>
        <v>0</v>
      </c>
      <c r="BI161" s="134">
        <f>IF(N161="nulová",J161,0)</f>
        <v>0</v>
      </c>
      <c r="BJ161" s="40" t="s">
        <v>264</v>
      </c>
      <c r="BK161" s="134">
        <f>ROUND(I161*H161,2)</f>
        <v>0</v>
      </c>
      <c r="BL161" s="40" t="s">
        <v>292</v>
      </c>
      <c r="BM161" s="185" t="s">
        <v>1183</v>
      </c>
    </row>
    <row r="162" spans="2:65" s="66" customFormat="1" ht="25.9" customHeight="1" x14ac:dyDescent="0.2">
      <c r="B162" s="151"/>
      <c r="D162" s="69" t="s">
        <v>110</v>
      </c>
      <c r="E162" s="72" t="s">
        <v>160</v>
      </c>
      <c r="F162" s="72" t="s">
        <v>390</v>
      </c>
      <c r="I162" s="198"/>
      <c r="J162" s="157">
        <f>BK162</f>
        <v>0</v>
      </c>
      <c r="L162" s="151"/>
      <c r="M162" s="150"/>
      <c r="P162" s="149">
        <f>P163+P172+P175+P178+P180</f>
        <v>0</v>
      </c>
      <c r="R162" s="149">
        <f>R163+R172+R175+R178+R180</f>
        <v>0</v>
      </c>
      <c r="T162" s="148">
        <f>T163+T172+T175+T178+T180</f>
        <v>0</v>
      </c>
      <c r="AR162" s="69" t="s">
        <v>325</v>
      </c>
      <c r="AT162" s="147" t="s">
        <v>110</v>
      </c>
      <c r="AU162" s="147" t="s">
        <v>288</v>
      </c>
      <c r="AY162" s="69" t="s">
        <v>265</v>
      </c>
      <c r="BK162" s="146">
        <f>BK163+BK172+BK175+BK178+BK180</f>
        <v>0</v>
      </c>
    </row>
    <row r="163" spans="2:65" s="66" customFormat="1" ht="22.9" customHeight="1" x14ac:dyDescent="0.2">
      <c r="B163" s="151"/>
      <c r="D163" s="69" t="s">
        <v>110</v>
      </c>
      <c r="E163" s="68" t="s">
        <v>1182</v>
      </c>
      <c r="F163" s="68" t="s">
        <v>1181</v>
      </c>
      <c r="I163" s="198"/>
      <c r="J163" s="152">
        <f>BK163</f>
        <v>0</v>
      </c>
      <c r="L163" s="151"/>
      <c r="M163" s="150"/>
      <c r="P163" s="149">
        <f>SUM(P164:P171)</f>
        <v>0</v>
      </c>
      <c r="R163" s="149">
        <f>SUM(R164:R171)</f>
        <v>0</v>
      </c>
      <c r="T163" s="148">
        <f>SUM(T164:T171)</f>
        <v>0</v>
      </c>
      <c r="AR163" s="69" t="s">
        <v>325</v>
      </c>
      <c r="AT163" s="147" t="s">
        <v>110</v>
      </c>
      <c r="AU163" s="147" t="s">
        <v>264</v>
      </c>
      <c r="AY163" s="69" t="s">
        <v>265</v>
      </c>
      <c r="BK163" s="146">
        <f>SUM(BK164:BK171)</f>
        <v>0</v>
      </c>
    </row>
    <row r="164" spans="2:65" s="2" customFormat="1" ht="16.5" customHeight="1" x14ac:dyDescent="0.25">
      <c r="B164" s="7"/>
      <c r="C164" s="197" t="s">
        <v>1180</v>
      </c>
      <c r="D164" s="197" t="s">
        <v>78</v>
      </c>
      <c r="E164" s="196" t="s">
        <v>1179</v>
      </c>
      <c r="F164" s="191" t="s">
        <v>1178</v>
      </c>
      <c r="G164" s="195" t="s">
        <v>348</v>
      </c>
      <c r="H164" s="194">
        <v>1</v>
      </c>
      <c r="I164" s="193"/>
      <c r="J164" s="192">
        <f t="shared" ref="J164:J171" si="0">ROUND(I164*H164,2)</f>
        <v>0</v>
      </c>
      <c r="K164" s="191" t="s">
        <v>282</v>
      </c>
      <c r="L164" s="7"/>
      <c r="M164" s="201" t="s">
        <v>35</v>
      </c>
      <c r="N164" s="171" t="s">
        <v>58</v>
      </c>
      <c r="P164" s="200">
        <f t="shared" ref="P164:P171" si="1">O164*H164</f>
        <v>0</v>
      </c>
      <c r="Q164" s="200">
        <v>0</v>
      </c>
      <c r="R164" s="200">
        <f t="shared" ref="R164:R171" si="2">Q164*H164</f>
        <v>0</v>
      </c>
      <c r="S164" s="200">
        <v>0</v>
      </c>
      <c r="T164" s="199">
        <f t="shared" ref="T164:T171" si="3">S164*H164</f>
        <v>0</v>
      </c>
      <c r="AR164" s="185" t="s">
        <v>292</v>
      </c>
      <c r="AT164" s="185" t="s">
        <v>78</v>
      </c>
      <c r="AU164" s="185" t="s">
        <v>266</v>
      </c>
      <c r="AY164" s="40" t="s">
        <v>265</v>
      </c>
      <c r="BE164" s="134">
        <f t="shared" ref="BE164:BE171" si="4">IF(N164="základní",J164,0)</f>
        <v>0</v>
      </c>
      <c r="BF164" s="134">
        <f t="shared" ref="BF164:BF171" si="5">IF(N164="snížená",J164,0)</f>
        <v>0</v>
      </c>
      <c r="BG164" s="134">
        <f t="shared" ref="BG164:BG171" si="6">IF(N164="zákl. přenesená",J164,0)</f>
        <v>0</v>
      </c>
      <c r="BH164" s="134">
        <f t="shared" ref="BH164:BH171" si="7">IF(N164="sníž. přenesená",J164,0)</f>
        <v>0</v>
      </c>
      <c r="BI164" s="134">
        <f t="shared" ref="BI164:BI171" si="8">IF(N164="nulová",J164,0)</f>
        <v>0</v>
      </c>
      <c r="BJ164" s="40" t="s">
        <v>264</v>
      </c>
      <c r="BK164" s="134">
        <f t="shared" ref="BK164:BK171" si="9">ROUND(I164*H164,2)</f>
        <v>0</v>
      </c>
      <c r="BL164" s="40" t="s">
        <v>292</v>
      </c>
      <c r="BM164" s="185" t="s">
        <v>1177</v>
      </c>
    </row>
    <row r="165" spans="2:65" s="2" customFormat="1" ht="24" customHeight="1" x14ac:dyDescent="0.25">
      <c r="B165" s="7"/>
      <c r="C165" s="197" t="s">
        <v>1176</v>
      </c>
      <c r="D165" s="197" t="s">
        <v>78</v>
      </c>
      <c r="E165" s="196" t="s">
        <v>1175</v>
      </c>
      <c r="F165" s="191" t="s">
        <v>1174</v>
      </c>
      <c r="G165" s="195" t="s">
        <v>348</v>
      </c>
      <c r="H165" s="194">
        <v>7</v>
      </c>
      <c r="I165" s="193"/>
      <c r="J165" s="192">
        <f t="shared" si="0"/>
        <v>0</v>
      </c>
      <c r="K165" s="191" t="s">
        <v>282</v>
      </c>
      <c r="L165" s="7"/>
      <c r="M165" s="201" t="s">
        <v>35</v>
      </c>
      <c r="N165" s="171" t="s">
        <v>58</v>
      </c>
      <c r="P165" s="200">
        <f t="shared" si="1"/>
        <v>0</v>
      </c>
      <c r="Q165" s="200">
        <v>0</v>
      </c>
      <c r="R165" s="200">
        <f t="shared" si="2"/>
        <v>0</v>
      </c>
      <c r="S165" s="200">
        <v>0</v>
      </c>
      <c r="T165" s="199">
        <f t="shared" si="3"/>
        <v>0</v>
      </c>
      <c r="AR165" s="185" t="s">
        <v>271</v>
      </c>
      <c r="AT165" s="185" t="s">
        <v>78</v>
      </c>
      <c r="AU165" s="185" t="s">
        <v>266</v>
      </c>
      <c r="AY165" s="40" t="s">
        <v>265</v>
      </c>
      <c r="BE165" s="134">
        <f t="shared" si="4"/>
        <v>0</v>
      </c>
      <c r="BF165" s="134">
        <f t="shared" si="5"/>
        <v>0</v>
      </c>
      <c r="BG165" s="134">
        <f t="shared" si="6"/>
        <v>0</v>
      </c>
      <c r="BH165" s="134">
        <f t="shared" si="7"/>
        <v>0</v>
      </c>
      <c r="BI165" s="134">
        <f t="shared" si="8"/>
        <v>0</v>
      </c>
      <c r="BJ165" s="40" t="s">
        <v>264</v>
      </c>
      <c r="BK165" s="134">
        <f t="shared" si="9"/>
        <v>0</v>
      </c>
      <c r="BL165" s="40" t="s">
        <v>271</v>
      </c>
      <c r="BM165" s="185" t="s">
        <v>1173</v>
      </c>
    </row>
    <row r="166" spans="2:65" s="2" customFormat="1" ht="36" customHeight="1" x14ac:dyDescent="0.25">
      <c r="B166" s="7"/>
      <c r="C166" s="210" t="s">
        <v>1172</v>
      </c>
      <c r="D166" s="210" t="s">
        <v>160</v>
      </c>
      <c r="E166" s="209" t="s">
        <v>1171</v>
      </c>
      <c r="F166" s="204" t="s">
        <v>1170</v>
      </c>
      <c r="G166" s="208" t="s">
        <v>339</v>
      </c>
      <c r="H166" s="207">
        <v>1</v>
      </c>
      <c r="I166" s="206"/>
      <c r="J166" s="205">
        <f t="shared" si="0"/>
        <v>0</v>
      </c>
      <c r="K166" s="204" t="s">
        <v>35</v>
      </c>
      <c r="L166" s="155"/>
      <c r="M166" s="203" t="s">
        <v>35</v>
      </c>
      <c r="N166" s="202" t="s">
        <v>58</v>
      </c>
      <c r="P166" s="200">
        <f t="shared" si="1"/>
        <v>0</v>
      </c>
      <c r="Q166" s="200">
        <v>0</v>
      </c>
      <c r="R166" s="200">
        <f t="shared" si="2"/>
        <v>0</v>
      </c>
      <c r="S166" s="200">
        <v>0</v>
      </c>
      <c r="T166" s="199">
        <f t="shared" si="3"/>
        <v>0</v>
      </c>
      <c r="AR166" s="185" t="s">
        <v>293</v>
      </c>
      <c r="AT166" s="185" t="s">
        <v>160</v>
      </c>
      <c r="AU166" s="185" t="s">
        <v>266</v>
      </c>
      <c r="AY166" s="40" t="s">
        <v>265</v>
      </c>
      <c r="BE166" s="134">
        <f t="shared" si="4"/>
        <v>0</v>
      </c>
      <c r="BF166" s="134">
        <f t="shared" si="5"/>
        <v>0</v>
      </c>
      <c r="BG166" s="134">
        <f t="shared" si="6"/>
        <v>0</v>
      </c>
      <c r="BH166" s="134">
        <f t="shared" si="7"/>
        <v>0</v>
      </c>
      <c r="BI166" s="134">
        <f t="shared" si="8"/>
        <v>0</v>
      </c>
      <c r="BJ166" s="40" t="s">
        <v>264</v>
      </c>
      <c r="BK166" s="134">
        <f t="shared" si="9"/>
        <v>0</v>
      </c>
      <c r="BL166" s="40" t="s">
        <v>292</v>
      </c>
      <c r="BM166" s="185" t="s">
        <v>1169</v>
      </c>
    </row>
    <row r="167" spans="2:65" s="2" customFormat="1" ht="24" customHeight="1" x14ac:dyDescent="0.25">
      <c r="B167" s="7"/>
      <c r="C167" s="210" t="s">
        <v>1168</v>
      </c>
      <c r="D167" s="210" t="s">
        <v>160</v>
      </c>
      <c r="E167" s="209" t="s">
        <v>1167</v>
      </c>
      <c r="F167" s="204" t="s">
        <v>1166</v>
      </c>
      <c r="G167" s="208" t="s">
        <v>339</v>
      </c>
      <c r="H167" s="207">
        <v>1</v>
      </c>
      <c r="I167" s="206"/>
      <c r="J167" s="205">
        <f t="shared" si="0"/>
        <v>0</v>
      </c>
      <c r="K167" s="204" t="s">
        <v>35</v>
      </c>
      <c r="L167" s="155"/>
      <c r="M167" s="203" t="s">
        <v>35</v>
      </c>
      <c r="N167" s="202" t="s">
        <v>58</v>
      </c>
      <c r="P167" s="200">
        <f t="shared" si="1"/>
        <v>0</v>
      </c>
      <c r="Q167" s="200">
        <v>0</v>
      </c>
      <c r="R167" s="200">
        <f t="shared" si="2"/>
        <v>0</v>
      </c>
      <c r="S167" s="200">
        <v>0</v>
      </c>
      <c r="T167" s="199">
        <f t="shared" si="3"/>
        <v>0</v>
      </c>
      <c r="AR167" s="185" t="s">
        <v>293</v>
      </c>
      <c r="AT167" s="185" t="s">
        <v>160</v>
      </c>
      <c r="AU167" s="185" t="s">
        <v>266</v>
      </c>
      <c r="AY167" s="40" t="s">
        <v>265</v>
      </c>
      <c r="BE167" s="134">
        <f t="shared" si="4"/>
        <v>0</v>
      </c>
      <c r="BF167" s="134">
        <f t="shared" si="5"/>
        <v>0</v>
      </c>
      <c r="BG167" s="134">
        <f t="shared" si="6"/>
        <v>0</v>
      </c>
      <c r="BH167" s="134">
        <f t="shared" si="7"/>
        <v>0</v>
      </c>
      <c r="BI167" s="134">
        <f t="shared" si="8"/>
        <v>0</v>
      </c>
      <c r="BJ167" s="40" t="s">
        <v>264</v>
      </c>
      <c r="BK167" s="134">
        <f t="shared" si="9"/>
        <v>0</v>
      </c>
      <c r="BL167" s="40" t="s">
        <v>292</v>
      </c>
      <c r="BM167" s="185" t="s">
        <v>1165</v>
      </c>
    </row>
    <row r="168" spans="2:65" s="2" customFormat="1" ht="24" customHeight="1" x14ac:dyDescent="0.25">
      <c r="B168" s="7"/>
      <c r="C168" s="210" t="s">
        <v>1164</v>
      </c>
      <c r="D168" s="210" t="s">
        <v>160</v>
      </c>
      <c r="E168" s="209" t="s">
        <v>1163</v>
      </c>
      <c r="F168" s="204" t="s">
        <v>1162</v>
      </c>
      <c r="G168" s="208" t="s">
        <v>339</v>
      </c>
      <c r="H168" s="207">
        <v>1</v>
      </c>
      <c r="I168" s="206"/>
      <c r="J168" s="205">
        <f t="shared" si="0"/>
        <v>0</v>
      </c>
      <c r="K168" s="204" t="s">
        <v>35</v>
      </c>
      <c r="L168" s="155"/>
      <c r="M168" s="203" t="s">
        <v>35</v>
      </c>
      <c r="N168" s="202" t="s">
        <v>58</v>
      </c>
      <c r="P168" s="200">
        <f t="shared" si="1"/>
        <v>0</v>
      </c>
      <c r="Q168" s="200">
        <v>0</v>
      </c>
      <c r="R168" s="200">
        <f t="shared" si="2"/>
        <v>0</v>
      </c>
      <c r="S168" s="200">
        <v>0</v>
      </c>
      <c r="T168" s="199">
        <f t="shared" si="3"/>
        <v>0</v>
      </c>
      <c r="AR168" s="185" t="s">
        <v>293</v>
      </c>
      <c r="AT168" s="185" t="s">
        <v>160</v>
      </c>
      <c r="AU168" s="185" t="s">
        <v>266</v>
      </c>
      <c r="AY168" s="40" t="s">
        <v>265</v>
      </c>
      <c r="BE168" s="134">
        <f t="shared" si="4"/>
        <v>0</v>
      </c>
      <c r="BF168" s="134">
        <f t="shared" si="5"/>
        <v>0</v>
      </c>
      <c r="BG168" s="134">
        <f t="shared" si="6"/>
        <v>0</v>
      </c>
      <c r="BH168" s="134">
        <f t="shared" si="7"/>
        <v>0</v>
      </c>
      <c r="BI168" s="134">
        <f t="shared" si="8"/>
        <v>0</v>
      </c>
      <c r="BJ168" s="40" t="s">
        <v>264</v>
      </c>
      <c r="BK168" s="134">
        <f t="shared" si="9"/>
        <v>0</v>
      </c>
      <c r="BL168" s="40" t="s">
        <v>292</v>
      </c>
      <c r="BM168" s="185" t="s">
        <v>1161</v>
      </c>
    </row>
    <row r="169" spans="2:65" s="2" customFormat="1" ht="16.5" customHeight="1" x14ac:dyDescent="0.25">
      <c r="B169" s="7"/>
      <c r="C169" s="210" t="s">
        <v>1160</v>
      </c>
      <c r="D169" s="210" t="s">
        <v>160</v>
      </c>
      <c r="E169" s="209" t="s">
        <v>1159</v>
      </c>
      <c r="F169" s="204" t="s">
        <v>1158</v>
      </c>
      <c r="G169" s="208" t="s">
        <v>339</v>
      </c>
      <c r="H169" s="207">
        <v>3</v>
      </c>
      <c r="I169" s="206"/>
      <c r="J169" s="205">
        <f t="shared" si="0"/>
        <v>0</v>
      </c>
      <c r="K169" s="204" t="s">
        <v>35</v>
      </c>
      <c r="L169" s="155"/>
      <c r="M169" s="203" t="s">
        <v>35</v>
      </c>
      <c r="N169" s="202" t="s">
        <v>58</v>
      </c>
      <c r="P169" s="200">
        <f t="shared" si="1"/>
        <v>0</v>
      </c>
      <c r="Q169" s="200">
        <v>0</v>
      </c>
      <c r="R169" s="200">
        <f t="shared" si="2"/>
        <v>0</v>
      </c>
      <c r="S169" s="200">
        <v>0</v>
      </c>
      <c r="T169" s="199">
        <f t="shared" si="3"/>
        <v>0</v>
      </c>
      <c r="AR169" s="185" t="s">
        <v>293</v>
      </c>
      <c r="AT169" s="185" t="s">
        <v>160</v>
      </c>
      <c r="AU169" s="185" t="s">
        <v>266</v>
      </c>
      <c r="AY169" s="40" t="s">
        <v>265</v>
      </c>
      <c r="BE169" s="134">
        <f t="shared" si="4"/>
        <v>0</v>
      </c>
      <c r="BF169" s="134">
        <f t="shared" si="5"/>
        <v>0</v>
      </c>
      <c r="BG169" s="134">
        <f t="shared" si="6"/>
        <v>0</v>
      </c>
      <c r="BH169" s="134">
        <f t="shared" si="7"/>
        <v>0</v>
      </c>
      <c r="BI169" s="134">
        <f t="shared" si="8"/>
        <v>0</v>
      </c>
      <c r="BJ169" s="40" t="s">
        <v>264</v>
      </c>
      <c r="BK169" s="134">
        <f t="shared" si="9"/>
        <v>0</v>
      </c>
      <c r="BL169" s="40" t="s">
        <v>292</v>
      </c>
      <c r="BM169" s="185" t="s">
        <v>1157</v>
      </c>
    </row>
    <row r="170" spans="2:65" s="2" customFormat="1" ht="16.5" customHeight="1" x14ac:dyDescent="0.25">
      <c r="B170" s="7"/>
      <c r="C170" s="210" t="s">
        <v>292</v>
      </c>
      <c r="D170" s="210" t="s">
        <v>160</v>
      </c>
      <c r="E170" s="209" t="s">
        <v>1156</v>
      </c>
      <c r="F170" s="204" t="s">
        <v>1155</v>
      </c>
      <c r="G170" s="208" t="s">
        <v>339</v>
      </c>
      <c r="H170" s="207">
        <v>4</v>
      </c>
      <c r="I170" s="206"/>
      <c r="J170" s="205">
        <f t="shared" si="0"/>
        <v>0</v>
      </c>
      <c r="K170" s="204" t="s">
        <v>35</v>
      </c>
      <c r="L170" s="155"/>
      <c r="M170" s="203" t="s">
        <v>35</v>
      </c>
      <c r="N170" s="202" t="s">
        <v>58</v>
      </c>
      <c r="P170" s="200">
        <f t="shared" si="1"/>
        <v>0</v>
      </c>
      <c r="Q170" s="200">
        <v>0</v>
      </c>
      <c r="R170" s="200">
        <f t="shared" si="2"/>
        <v>0</v>
      </c>
      <c r="S170" s="200">
        <v>0</v>
      </c>
      <c r="T170" s="199">
        <f t="shared" si="3"/>
        <v>0</v>
      </c>
      <c r="AR170" s="185" t="s">
        <v>293</v>
      </c>
      <c r="AT170" s="185" t="s">
        <v>160</v>
      </c>
      <c r="AU170" s="185" t="s">
        <v>266</v>
      </c>
      <c r="AY170" s="40" t="s">
        <v>265</v>
      </c>
      <c r="BE170" s="134">
        <f t="shared" si="4"/>
        <v>0</v>
      </c>
      <c r="BF170" s="134">
        <f t="shared" si="5"/>
        <v>0</v>
      </c>
      <c r="BG170" s="134">
        <f t="shared" si="6"/>
        <v>0</v>
      </c>
      <c r="BH170" s="134">
        <f t="shared" si="7"/>
        <v>0</v>
      </c>
      <c r="BI170" s="134">
        <f t="shared" si="8"/>
        <v>0</v>
      </c>
      <c r="BJ170" s="40" t="s">
        <v>264</v>
      </c>
      <c r="BK170" s="134">
        <f t="shared" si="9"/>
        <v>0</v>
      </c>
      <c r="BL170" s="40" t="s">
        <v>292</v>
      </c>
      <c r="BM170" s="185" t="s">
        <v>1154</v>
      </c>
    </row>
    <row r="171" spans="2:65" s="2" customFormat="1" ht="24" customHeight="1" x14ac:dyDescent="0.25">
      <c r="B171" s="7"/>
      <c r="C171" s="210" t="s">
        <v>1153</v>
      </c>
      <c r="D171" s="210" t="s">
        <v>160</v>
      </c>
      <c r="E171" s="209" t="s">
        <v>1152</v>
      </c>
      <c r="F171" s="204" t="s">
        <v>1151</v>
      </c>
      <c r="G171" s="208" t="s">
        <v>339</v>
      </c>
      <c r="H171" s="207">
        <v>1</v>
      </c>
      <c r="I171" s="206"/>
      <c r="J171" s="205">
        <f t="shared" si="0"/>
        <v>0</v>
      </c>
      <c r="K171" s="204" t="s">
        <v>35</v>
      </c>
      <c r="L171" s="155"/>
      <c r="M171" s="203" t="s">
        <v>35</v>
      </c>
      <c r="N171" s="202" t="s">
        <v>58</v>
      </c>
      <c r="P171" s="200">
        <f t="shared" si="1"/>
        <v>0</v>
      </c>
      <c r="Q171" s="200">
        <v>0</v>
      </c>
      <c r="R171" s="200">
        <f t="shared" si="2"/>
        <v>0</v>
      </c>
      <c r="S171" s="200">
        <v>0</v>
      </c>
      <c r="T171" s="199">
        <f t="shared" si="3"/>
        <v>0</v>
      </c>
      <c r="AR171" s="185" t="s">
        <v>293</v>
      </c>
      <c r="AT171" s="185" t="s">
        <v>160</v>
      </c>
      <c r="AU171" s="185" t="s">
        <v>266</v>
      </c>
      <c r="AY171" s="40" t="s">
        <v>265</v>
      </c>
      <c r="BE171" s="134">
        <f t="shared" si="4"/>
        <v>0</v>
      </c>
      <c r="BF171" s="134">
        <f t="shared" si="5"/>
        <v>0</v>
      </c>
      <c r="BG171" s="134">
        <f t="shared" si="6"/>
        <v>0</v>
      </c>
      <c r="BH171" s="134">
        <f t="shared" si="7"/>
        <v>0</v>
      </c>
      <c r="BI171" s="134">
        <f t="shared" si="8"/>
        <v>0</v>
      </c>
      <c r="BJ171" s="40" t="s">
        <v>264</v>
      </c>
      <c r="BK171" s="134">
        <f t="shared" si="9"/>
        <v>0</v>
      </c>
      <c r="BL171" s="40" t="s">
        <v>292</v>
      </c>
      <c r="BM171" s="185" t="s">
        <v>1150</v>
      </c>
    </row>
    <row r="172" spans="2:65" s="66" customFormat="1" ht="22.9" customHeight="1" x14ac:dyDescent="0.2">
      <c r="B172" s="151"/>
      <c r="D172" s="69" t="s">
        <v>110</v>
      </c>
      <c r="E172" s="68" t="s">
        <v>1149</v>
      </c>
      <c r="F172" s="68" t="s">
        <v>1148</v>
      </c>
      <c r="I172" s="198"/>
      <c r="J172" s="152">
        <f>BK172</f>
        <v>0</v>
      </c>
      <c r="L172" s="151"/>
      <c r="M172" s="150"/>
      <c r="P172" s="149">
        <f>SUM(P173:P174)</f>
        <v>0</v>
      </c>
      <c r="R172" s="149">
        <f>SUM(R173:R174)</f>
        <v>0</v>
      </c>
      <c r="T172" s="148">
        <f>SUM(T173:T174)</f>
        <v>0</v>
      </c>
      <c r="AR172" s="69" t="s">
        <v>325</v>
      </c>
      <c r="AT172" s="147" t="s">
        <v>110</v>
      </c>
      <c r="AU172" s="147" t="s">
        <v>264</v>
      </c>
      <c r="AY172" s="69" t="s">
        <v>265</v>
      </c>
      <c r="BK172" s="146">
        <f>SUM(BK173:BK174)</f>
        <v>0</v>
      </c>
    </row>
    <row r="173" spans="2:65" s="2" customFormat="1" ht="24" customHeight="1" x14ac:dyDescent="0.25">
      <c r="B173" s="7"/>
      <c r="C173" s="197" t="s">
        <v>1147</v>
      </c>
      <c r="D173" s="197" t="s">
        <v>78</v>
      </c>
      <c r="E173" s="196" t="s">
        <v>1146</v>
      </c>
      <c r="F173" s="191" t="s">
        <v>1145</v>
      </c>
      <c r="G173" s="195" t="s">
        <v>348</v>
      </c>
      <c r="H173" s="194">
        <v>16</v>
      </c>
      <c r="I173" s="193"/>
      <c r="J173" s="192">
        <f>ROUND(I173*H173,2)</f>
        <v>0</v>
      </c>
      <c r="K173" s="191" t="s">
        <v>282</v>
      </c>
      <c r="L173" s="7"/>
      <c r="M173" s="201" t="s">
        <v>35</v>
      </c>
      <c r="N173" s="171" t="s">
        <v>58</v>
      </c>
      <c r="P173" s="200">
        <f>O173*H173</f>
        <v>0</v>
      </c>
      <c r="Q173" s="200">
        <v>0</v>
      </c>
      <c r="R173" s="200">
        <f>Q173*H173</f>
        <v>0</v>
      </c>
      <c r="S173" s="200">
        <v>0</v>
      </c>
      <c r="T173" s="199">
        <f>S173*H173</f>
        <v>0</v>
      </c>
      <c r="AR173" s="185" t="s">
        <v>271</v>
      </c>
      <c r="AT173" s="185" t="s">
        <v>78</v>
      </c>
      <c r="AU173" s="185" t="s">
        <v>266</v>
      </c>
      <c r="AY173" s="40" t="s">
        <v>265</v>
      </c>
      <c r="BE173" s="134">
        <f>IF(N173="základní",J173,0)</f>
        <v>0</v>
      </c>
      <c r="BF173" s="134">
        <f>IF(N173="snížená",J173,0)</f>
        <v>0</v>
      </c>
      <c r="BG173" s="134">
        <f>IF(N173="zákl. přenesená",J173,0)</f>
        <v>0</v>
      </c>
      <c r="BH173" s="134">
        <f>IF(N173="sníž. přenesená",J173,0)</f>
        <v>0</v>
      </c>
      <c r="BI173" s="134">
        <f>IF(N173="nulová",J173,0)</f>
        <v>0</v>
      </c>
      <c r="BJ173" s="40" t="s">
        <v>264</v>
      </c>
      <c r="BK173" s="134">
        <f>ROUND(I173*H173,2)</f>
        <v>0</v>
      </c>
      <c r="BL173" s="40" t="s">
        <v>271</v>
      </c>
      <c r="BM173" s="185" t="s">
        <v>1144</v>
      </c>
    </row>
    <row r="174" spans="2:65" s="2" customFormat="1" ht="24" customHeight="1" x14ac:dyDescent="0.25">
      <c r="B174" s="7"/>
      <c r="C174" s="210" t="s">
        <v>1143</v>
      </c>
      <c r="D174" s="210" t="s">
        <v>160</v>
      </c>
      <c r="E174" s="209" t="s">
        <v>1142</v>
      </c>
      <c r="F174" s="204" t="s">
        <v>1141</v>
      </c>
      <c r="G174" s="208" t="s">
        <v>339</v>
      </c>
      <c r="H174" s="207">
        <v>16</v>
      </c>
      <c r="I174" s="206"/>
      <c r="J174" s="205">
        <f>ROUND(I174*H174,2)</f>
        <v>0</v>
      </c>
      <c r="K174" s="204" t="s">
        <v>35</v>
      </c>
      <c r="L174" s="155"/>
      <c r="M174" s="203" t="s">
        <v>35</v>
      </c>
      <c r="N174" s="202" t="s">
        <v>58</v>
      </c>
      <c r="P174" s="200">
        <f>O174*H174</f>
        <v>0</v>
      </c>
      <c r="Q174" s="200">
        <v>0</v>
      </c>
      <c r="R174" s="200">
        <f>Q174*H174</f>
        <v>0</v>
      </c>
      <c r="S174" s="200">
        <v>0</v>
      </c>
      <c r="T174" s="199">
        <f>S174*H174</f>
        <v>0</v>
      </c>
      <c r="AR174" s="185" t="s">
        <v>293</v>
      </c>
      <c r="AT174" s="185" t="s">
        <v>160</v>
      </c>
      <c r="AU174" s="185" t="s">
        <v>266</v>
      </c>
      <c r="AY174" s="40" t="s">
        <v>265</v>
      </c>
      <c r="BE174" s="134">
        <f>IF(N174="základní",J174,0)</f>
        <v>0</v>
      </c>
      <c r="BF174" s="134">
        <f>IF(N174="snížená",J174,0)</f>
        <v>0</v>
      </c>
      <c r="BG174" s="134">
        <f>IF(N174="zákl. přenesená",J174,0)</f>
        <v>0</v>
      </c>
      <c r="BH174" s="134">
        <f>IF(N174="sníž. přenesená",J174,0)</f>
        <v>0</v>
      </c>
      <c r="BI174" s="134">
        <f>IF(N174="nulová",J174,0)</f>
        <v>0</v>
      </c>
      <c r="BJ174" s="40" t="s">
        <v>264</v>
      </c>
      <c r="BK174" s="134">
        <f>ROUND(I174*H174,2)</f>
        <v>0</v>
      </c>
      <c r="BL174" s="40" t="s">
        <v>292</v>
      </c>
      <c r="BM174" s="185" t="s">
        <v>1140</v>
      </c>
    </row>
    <row r="175" spans="2:65" s="66" customFormat="1" ht="22.9" customHeight="1" x14ac:dyDescent="0.2">
      <c r="B175" s="151"/>
      <c r="D175" s="69" t="s">
        <v>110</v>
      </c>
      <c r="E175" s="68" t="s">
        <v>1139</v>
      </c>
      <c r="F175" s="68" t="s">
        <v>1138</v>
      </c>
      <c r="I175" s="198"/>
      <c r="J175" s="152">
        <f>BK175</f>
        <v>0</v>
      </c>
      <c r="L175" s="151"/>
      <c r="M175" s="150"/>
      <c r="P175" s="149">
        <f>SUM(P176:P177)</f>
        <v>0</v>
      </c>
      <c r="R175" s="149">
        <f>SUM(R176:R177)</f>
        <v>0</v>
      </c>
      <c r="T175" s="148">
        <f>SUM(T176:T177)</f>
        <v>0</v>
      </c>
      <c r="AR175" s="69" t="s">
        <v>325</v>
      </c>
      <c r="AT175" s="147" t="s">
        <v>110</v>
      </c>
      <c r="AU175" s="147" t="s">
        <v>264</v>
      </c>
      <c r="AY175" s="69" t="s">
        <v>265</v>
      </c>
      <c r="BK175" s="146">
        <f>SUM(BK176:BK177)</f>
        <v>0</v>
      </c>
    </row>
    <row r="176" spans="2:65" s="2" customFormat="1" ht="36" customHeight="1" x14ac:dyDescent="0.25">
      <c r="B176" s="7"/>
      <c r="C176" s="197" t="s">
        <v>1137</v>
      </c>
      <c r="D176" s="197" t="s">
        <v>78</v>
      </c>
      <c r="E176" s="196" t="s">
        <v>1136</v>
      </c>
      <c r="F176" s="191" t="s">
        <v>1135</v>
      </c>
      <c r="G176" s="195" t="s">
        <v>348</v>
      </c>
      <c r="H176" s="194">
        <v>1</v>
      </c>
      <c r="I176" s="193"/>
      <c r="J176" s="192">
        <f>ROUND(I176*H176,2)</f>
        <v>0</v>
      </c>
      <c r="K176" s="191" t="s">
        <v>282</v>
      </c>
      <c r="L176" s="7"/>
      <c r="M176" s="201" t="s">
        <v>35</v>
      </c>
      <c r="N176" s="171" t="s">
        <v>58</v>
      </c>
      <c r="P176" s="200">
        <f>O176*H176</f>
        <v>0</v>
      </c>
      <c r="Q176" s="200">
        <v>0</v>
      </c>
      <c r="R176" s="200">
        <f>Q176*H176</f>
        <v>0</v>
      </c>
      <c r="S176" s="200">
        <v>0</v>
      </c>
      <c r="T176" s="199">
        <f>S176*H176</f>
        <v>0</v>
      </c>
      <c r="AR176" s="185" t="s">
        <v>271</v>
      </c>
      <c r="AT176" s="185" t="s">
        <v>78</v>
      </c>
      <c r="AU176" s="185" t="s">
        <v>266</v>
      </c>
      <c r="AY176" s="40" t="s">
        <v>265</v>
      </c>
      <c r="BE176" s="134">
        <f>IF(N176="základní",J176,0)</f>
        <v>0</v>
      </c>
      <c r="BF176" s="134">
        <f>IF(N176="snížená",J176,0)</f>
        <v>0</v>
      </c>
      <c r="BG176" s="134">
        <f>IF(N176="zákl. přenesená",J176,0)</f>
        <v>0</v>
      </c>
      <c r="BH176" s="134">
        <f>IF(N176="sníž. přenesená",J176,0)</f>
        <v>0</v>
      </c>
      <c r="BI176" s="134">
        <f>IF(N176="nulová",J176,0)</f>
        <v>0</v>
      </c>
      <c r="BJ176" s="40" t="s">
        <v>264</v>
      </c>
      <c r="BK176" s="134">
        <f>ROUND(I176*H176,2)</f>
        <v>0</v>
      </c>
      <c r="BL176" s="40" t="s">
        <v>271</v>
      </c>
      <c r="BM176" s="185" t="s">
        <v>1134</v>
      </c>
    </row>
    <row r="177" spans="2:65" s="2" customFormat="1" ht="48" customHeight="1" x14ac:dyDescent="0.25">
      <c r="B177" s="7"/>
      <c r="C177" s="210" t="s">
        <v>1133</v>
      </c>
      <c r="D177" s="210" t="s">
        <v>160</v>
      </c>
      <c r="E177" s="209" t="s">
        <v>1132</v>
      </c>
      <c r="F177" s="204" t="s">
        <v>1131</v>
      </c>
      <c r="G177" s="208" t="s">
        <v>339</v>
      </c>
      <c r="H177" s="207">
        <v>1</v>
      </c>
      <c r="I177" s="206"/>
      <c r="J177" s="205">
        <f>ROUND(I177*H177,2)</f>
        <v>0</v>
      </c>
      <c r="K177" s="204" t="s">
        <v>35</v>
      </c>
      <c r="L177" s="155"/>
      <c r="M177" s="203" t="s">
        <v>35</v>
      </c>
      <c r="N177" s="202" t="s">
        <v>58</v>
      </c>
      <c r="P177" s="200">
        <f>O177*H177</f>
        <v>0</v>
      </c>
      <c r="Q177" s="200">
        <v>0</v>
      </c>
      <c r="R177" s="200">
        <f>Q177*H177</f>
        <v>0</v>
      </c>
      <c r="S177" s="200">
        <v>0</v>
      </c>
      <c r="T177" s="199">
        <f>S177*H177</f>
        <v>0</v>
      </c>
      <c r="AR177" s="185" t="s">
        <v>293</v>
      </c>
      <c r="AT177" s="185" t="s">
        <v>160</v>
      </c>
      <c r="AU177" s="185" t="s">
        <v>266</v>
      </c>
      <c r="AY177" s="40" t="s">
        <v>265</v>
      </c>
      <c r="BE177" s="134">
        <f>IF(N177="základní",J177,0)</f>
        <v>0</v>
      </c>
      <c r="BF177" s="134">
        <f>IF(N177="snížená",J177,0)</f>
        <v>0</v>
      </c>
      <c r="BG177" s="134">
        <f>IF(N177="zákl. přenesená",J177,0)</f>
        <v>0</v>
      </c>
      <c r="BH177" s="134">
        <f>IF(N177="sníž. přenesená",J177,0)</f>
        <v>0</v>
      </c>
      <c r="BI177" s="134">
        <f>IF(N177="nulová",J177,0)</f>
        <v>0</v>
      </c>
      <c r="BJ177" s="40" t="s">
        <v>264</v>
      </c>
      <c r="BK177" s="134">
        <f>ROUND(I177*H177,2)</f>
        <v>0</v>
      </c>
      <c r="BL177" s="40" t="s">
        <v>292</v>
      </c>
      <c r="BM177" s="185" t="s">
        <v>1130</v>
      </c>
    </row>
    <row r="178" spans="2:65" s="66" customFormat="1" ht="22.9" customHeight="1" x14ac:dyDescent="0.2">
      <c r="B178" s="151"/>
      <c r="D178" s="69" t="s">
        <v>110</v>
      </c>
      <c r="E178" s="68" t="s">
        <v>1129</v>
      </c>
      <c r="F178" s="68" t="s">
        <v>1128</v>
      </c>
      <c r="I178" s="198"/>
      <c r="J178" s="152">
        <f>BK178</f>
        <v>0</v>
      </c>
      <c r="L178" s="151"/>
      <c r="M178" s="150"/>
      <c r="P178" s="149">
        <f>P179</f>
        <v>0</v>
      </c>
      <c r="R178" s="149">
        <f>R179</f>
        <v>0</v>
      </c>
      <c r="T178" s="148">
        <f>T179</f>
        <v>0</v>
      </c>
      <c r="AR178" s="69" t="s">
        <v>325</v>
      </c>
      <c r="AT178" s="147" t="s">
        <v>110</v>
      </c>
      <c r="AU178" s="147" t="s">
        <v>264</v>
      </c>
      <c r="AY178" s="69" t="s">
        <v>265</v>
      </c>
      <c r="BK178" s="146">
        <f>BK179</f>
        <v>0</v>
      </c>
    </row>
    <row r="179" spans="2:65" s="2" customFormat="1" ht="16.5" customHeight="1" x14ac:dyDescent="0.25">
      <c r="B179" s="7"/>
      <c r="C179" s="197" t="s">
        <v>293</v>
      </c>
      <c r="D179" s="197" t="s">
        <v>78</v>
      </c>
      <c r="E179" s="196" t="s">
        <v>1127</v>
      </c>
      <c r="F179" s="191" t="s">
        <v>1126</v>
      </c>
      <c r="G179" s="195" t="s">
        <v>348</v>
      </c>
      <c r="H179" s="194">
        <v>16</v>
      </c>
      <c r="I179" s="193"/>
      <c r="J179" s="192">
        <f>ROUND(I179*H179,2)</f>
        <v>0</v>
      </c>
      <c r="K179" s="191" t="s">
        <v>282</v>
      </c>
      <c r="L179" s="7"/>
      <c r="M179" s="201" t="s">
        <v>35</v>
      </c>
      <c r="N179" s="171" t="s">
        <v>58</v>
      </c>
      <c r="P179" s="200">
        <f>O179*H179</f>
        <v>0</v>
      </c>
      <c r="Q179" s="200">
        <v>0</v>
      </c>
      <c r="R179" s="200">
        <f>Q179*H179</f>
        <v>0</v>
      </c>
      <c r="S179" s="200">
        <v>0</v>
      </c>
      <c r="T179" s="199">
        <f>S179*H179</f>
        <v>0</v>
      </c>
      <c r="AR179" s="185" t="s">
        <v>271</v>
      </c>
      <c r="AT179" s="185" t="s">
        <v>78</v>
      </c>
      <c r="AU179" s="185" t="s">
        <v>266</v>
      </c>
      <c r="AY179" s="40" t="s">
        <v>265</v>
      </c>
      <c r="BE179" s="134">
        <f>IF(N179="základní",J179,0)</f>
        <v>0</v>
      </c>
      <c r="BF179" s="134">
        <f>IF(N179="snížená",J179,0)</f>
        <v>0</v>
      </c>
      <c r="BG179" s="134">
        <f>IF(N179="zákl. přenesená",J179,0)</f>
        <v>0</v>
      </c>
      <c r="BH179" s="134">
        <f>IF(N179="sníž. přenesená",J179,0)</f>
        <v>0</v>
      </c>
      <c r="BI179" s="134">
        <f>IF(N179="nulová",J179,0)</f>
        <v>0</v>
      </c>
      <c r="BJ179" s="40" t="s">
        <v>264</v>
      </c>
      <c r="BK179" s="134">
        <f>ROUND(I179*H179,2)</f>
        <v>0</v>
      </c>
      <c r="BL179" s="40" t="s">
        <v>271</v>
      </c>
      <c r="BM179" s="185" t="s">
        <v>1125</v>
      </c>
    </row>
    <row r="180" spans="2:65" s="66" customFormat="1" ht="22.9" customHeight="1" x14ac:dyDescent="0.2">
      <c r="B180" s="151"/>
      <c r="D180" s="69" t="s">
        <v>110</v>
      </c>
      <c r="E180" s="68" t="s">
        <v>1124</v>
      </c>
      <c r="F180" s="68" t="s">
        <v>1123</v>
      </c>
      <c r="I180" s="198"/>
      <c r="J180" s="152">
        <f>BK180</f>
        <v>0</v>
      </c>
      <c r="L180" s="151"/>
      <c r="M180" s="150"/>
      <c r="P180" s="149">
        <f>SUM(P181:P193)</f>
        <v>0</v>
      </c>
      <c r="R180" s="149">
        <f>SUM(R181:R193)</f>
        <v>0</v>
      </c>
      <c r="T180" s="148">
        <f>SUM(T181:T193)</f>
        <v>0</v>
      </c>
      <c r="AR180" s="69" t="s">
        <v>325</v>
      </c>
      <c r="AT180" s="147" t="s">
        <v>110</v>
      </c>
      <c r="AU180" s="147" t="s">
        <v>264</v>
      </c>
      <c r="AY180" s="69" t="s">
        <v>265</v>
      </c>
      <c r="BK180" s="146">
        <f>SUM(BK181:BK193)</f>
        <v>0</v>
      </c>
    </row>
    <row r="181" spans="2:65" s="2" customFormat="1" ht="16.5" customHeight="1" x14ac:dyDescent="0.25">
      <c r="B181" s="7"/>
      <c r="C181" s="197" t="s">
        <v>1122</v>
      </c>
      <c r="D181" s="197" t="s">
        <v>78</v>
      </c>
      <c r="E181" s="196" t="s">
        <v>1121</v>
      </c>
      <c r="F181" s="191" t="s">
        <v>1120</v>
      </c>
      <c r="G181" s="195" t="s">
        <v>348</v>
      </c>
      <c r="H181" s="194">
        <v>1</v>
      </c>
      <c r="I181" s="193"/>
      <c r="J181" s="192">
        <f t="shared" ref="J181:J193" si="10">ROUND(I181*H181,2)</f>
        <v>0</v>
      </c>
      <c r="K181" s="191" t="s">
        <v>282</v>
      </c>
      <c r="L181" s="7"/>
      <c r="M181" s="201" t="s">
        <v>35</v>
      </c>
      <c r="N181" s="171" t="s">
        <v>58</v>
      </c>
      <c r="P181" s="200">
        <f t="shared" ref="P181:P193" si="11">O181*H181</f>
        <v>0</v>
      </c>
      <c r="Q181" s="200">
        <v>0</v>
      </c>
      <c r="R181" s="200">
        <f t="shared" ref="R181:R193" si="12">Q181*H181</f>
        <v>0</v>
      </c>
      <c r="S181" s="200">
        <v>0</v>
      </c>
      <c r="T181" s="199">
        <f t="shared" ref="T181:T193" si="13">S181*H181</f>
        <v>0</v>
      </c>
      <c r="AR181" s="185" t="s">
        <v>271</v>
      </c>
      <c r="AT181" s="185" t="s">
        <v>78</v>
      </c>
      <c r="AU181" s="185" t="s">
        <v>266</v>
      </c>
      <c r="AY181" s="40" t="s">
        <v>265</v>
      </c>
      <c r="BE181" s="134">
        <f t="shared" ref="BE181:BE193" si="14">IF(N181="základní",J181,0)</f>
        <v>0</v>
      </c>
      <c r="BF181" s="134">
        <f t="shared" ref="BF181:BF193" si="15">IF(N181="snížená",J181,0)</f>
        <v>0</v>
      </c>
      <c r="BG181" s="134">
        <f t="shared" ref="BG181:BG193" si="16">IF(N181="zákl. přenesená",J181,0)</f>
        <v>0</v>
      </c>
      <c r="BH181" s="134">
        <f t="shared" ref="BH181:BH193" si="17">IF(N181="sníž. přenesená",J181,0)</f>
        <v>0</v>
      </c>
      <c r="BI181" s="134">
        <f t="shared" ref="BI181:BI193" si="18">IF(N181="nulová",J181,0)</f>
        <v>0</v>
      </c>
      <c r="BJ181" s="40" t="s">
        <v>264</v>
      </c>
      <c r="BK181" s="134">
        <f t="shared" ref="BK181:BK193" si="19">ROUND(I181*H181,2)</f>
        <v>0</v>
      </c>
      <c r="BL181" s="40" t="s">
        <v>271</v>
      </c>
      <c r="BM181" s="185" t="s">
        <v>1119</v>
      </c>
    </row>
    <row r="182" spans="2:65" s="2" customFormat="1" ht="24" customHeight="1" x14ac:dyDescent="0.25">
      <c r="B182" s="7"/>
      <c r="C182" s="197" t="s">
        <v>1118</v>
      </c>
      <c r="D182" s="197" t="s">
        <v>78</v>
      </c>
      <c r="E182" s="196" t="s">
        <v>398</v>
      </c>
      <c r="F182" s="191" t="s">
        <v>397</v>
      </c>
      <c r="G182" s="195" t="s">
        <v>268</v>
      </c>
      <c r="H182" s="194">
        <v>12</v>
      </c>
      <c r="I182" s="193"/>
      <c r="J182" s="192">
        <f t="shared" si="10"/>
        <v>0</v>
      </c>
      <c r="K182" s="191" t="s">
        <v>267</v>
      </c>
      <c r="L182" s="7"/>
      <c r="M182" s="201" t="s">
        <v>35</v>
      </c>
      <c r="N182" s="171" t="s">
        <v>58</v>
      </c>
      <c r="P182" s="200">
        <f t="shared" si="11"/>
        <v>0</v>
      </c>
      <c r="Q182" s="200">
        <v>0</v>
      </c>
      <c r="R182" s="200">
        <f t="shared" si="12"/>
        <v>0</v>
      </c>
      <c r="S182" s="200">
        <v>0</v>
      </c>
      <c r="T182" s="199">
        <f t="shared" si="13"/>
        <v>0</v>
      </c>
      <c r="AR182" s="185" t="s">
        <v>263</v>
      </c>
      <c r="AT182" s="185" t="s">
        <v>78</v>
      </c>
      <c r="AU182" s="185" t="s">
        <v>266</v>
      </c>
      <c r="AY182" s="40" t="s">
        <v>265</v>
      </c>
      <c r="BE182" s="134">
        <f t="shared" si="14"/>
        <v>0</v>
      </c>
      <c r="BF182" s="134">
        <f t="shared" si="15"/>
        <v>0</v>
      </c>
      <c r="BG182" s="134">
        <f t="shared" si="16"/>
        <v>0</v>
      </c>
      <c r="BH182" s="134">
        <f t="shared" si="17"/>
        <v>0</v>
      </c>
      <c r="BI182" s="134">
        <f t="shared" si="18"/>
        <v>0</v>
      </c>
      <c r="BJ182" s="40" t="s">
        <v>264</v>
      </c>
      <c r="BK182" s="134">
        <f t="shared" si="19"/>
        <v>0</v>
      </c>
      <c r="BL182" s="40" t="s">
        <v>263</v>
      </c>
      <c r="BM182" s="185" t="s">
        <v>1117</v>
      </c>
    </row>
    <row r="183" spans="2:65" s="2" customFormat="1" ht="24" customHeight="1" x14ac:dyDescent="0.25">
      <c r="B183" s="7"/>
      <c r="C183" s="210" t="s">
        <v>1116</v>
      </c>
      <c r="D183" s="210" t="s">
        <v>160</v>
      </c>
      <c r="E183" s="209" t="s">
        <v>1115</v>
      </c>
      <c r="F183" s="204" t="s">
        <v>1114</v>
      </c>
      <c r="G183" s="208" t="s">
        <v>339</v>
      </c>
      <c r="H183" s="207">
        <v>1</v>
      </c>
      <c r="I183" s="206"/>
      <c r="J183" s="205">
        <f t="shared" si="10"/>
        <v>0</v>
      </c>
      <c r="K183" s="204" t="s">
        <v>35</v>
      </c>
      <c r="L183" s="155"/>
      <c r="M183" s="203" t="s">
        <v>35</v>
      </c>
      <c r="N183" s="202" t="s">
        <v>58</v>
      </c>
      <c r="P183" s="200">
        <f t="shared" si="11"/>
        <v>0</v>
      </c>
      <c r="Q183" s="200">
        <v>0</v>
      </c>
      <c r="R183" s="200">
        <f t="shared" si="12"/>
        <v>0</v>
      </c>
      <c r="S183" s="200">
        <v>0</v>
      </c>
      <c r="T183" s="199">
        <f t="shared" si="13"/>
        <v>0</v>
      </c>
      <c r="AR183" s="185" t="s">
        <v>293</v>
      </c>
      <c r="AT183" s="185" t="s">
        <v>160</v>
      </c>
      <c r="AU183" s="185" t="s">
        <v>266</v>
      </c>
      <c r="AY183" s="40" t="s">
        <v>265</v>
      </c>
      <c r="BE183" s="134">
        <f t="shared" si="14"/>
        <v>0</v>
      </c>
      <c r="BF183" s="134">
        <f t="shared" si="15"/>
        <v>0</v>
      </c>
      <c r="BG183" s="134">
        <f t="shared" si="16"/>
        <v>0</v>
      </c>
      <c r="BH183" s="134">
        <f t="shared" si="17"/>
        <v>0</v>
      </c>
      <c r="BI183" s="134">
        <f t="shared" si="18"/>
        <v>0</v>
      </c>
      <c r="BJ183" s="40" t="s">
        <v>264</v>
      </c>
      <c r="BK183" s="134">
        <f t="shared" si="19"/>
        <v>0</v>
      </c>
      <c r="BL183" s="40" t="s">
        <v>292</v>
      </c>
      <c r="BM183" s="185" t="s">
        <v>1113</v>
      </c>
    </row>
    <row r="184" spans="2:65" s="2" customFormat="1" ht="16.5" customHeight="1" x14ac:dyDescent="0.25">
      <c r="B184" s="7"/>
      <c r="C184" s="210" t="s">
        <v>1112</v>
      </c>
      <c r="D184" s="210" t="s">
        <v>160</v>
      </c>
      <c r="E184" s="209" t="s">
        <v>1111</v>
      </c>
      <c r="F184" s="204" t="s">
        <v>1110</v>
      </c>
      <c r="G184" s="208" t="s">
        <v>339</v>
      </c>
      <c r="H184" s="207">
        <v>1</v>
      </c>
      <c r="I184" s="206"/>
      <c r="J184" s="205">
        <f t="shared" si="10"/>
        <v>0</v>
      </c>
      <c r="K184" s="204" t="s">
        <v>35</v>
      </c>
      <c r="L184" s="155"/>
      <c r="M184" s="203" t="s">
        <v>35</v>
      </c>
      <c r="N184" s="202" t="s">
        <v>58</v>
      </c>
      <c r="P184" s="200">
        <f t="shared" si="11"/>
        <v>0</v>
      </c>
      <c r="Q184" s="200">
        <v>0</v>
      </c>
      <c r="R184" s="200">
        <f t="shared" si="12"/>
        <v>0</v>
      </c>
      <c r="S184" s="200">
        <v>0</v>
      </c>
      <c r="T184" s="199">
        <f t="shared" si="13"/>
        <v>0</v>
      </c>
      <c r="AR184" s="185" t="s">
        <v>293</v>
      </c>
      <c r="AT184" s="185" t="s">
        <v>160</v>
      </c>
      <c r="AU184" s="185" t="s">
        <v>266</v>
      </c>
      <c r="AY184" s="40" t="s">
        <v>265</v>
      </c>
      <c r="BE184" s="134">
        <f t="shared" si="14"/>
        <v>0</v>
      </c>
      <c r="BF184" s="134">
        <f t="shared" si="15"/>
        <v>0</v>
      </c>
      <c r="BG184" s="134">
        <f t="shared" si="16"/>
        <v>0</v>
      </c>
      <c r="BH184" s="134">
        <f t="shared" si="17"/>
        <v>0</v>
      </c>
      <c r="BI184" s="134">
        <f t="shared" si="18"/>
        <v>0</v>
      </c>
      <c r="BJ184" s="40" t="s">
        <v>264</v>
      </c>
      <c r="BK184" s="134">
        <f t="shared" si="19"/>
        <v>0</v>
      </c>
      <c r="BL184" s="40" t="s">
        <v>292</v>
      </c>
      <c r="BM184" s="185" t="s">
        <v>1109</v>
      </c>
    </row>
    <row r="185" spans="2:65" s="2" customFormat="1" ht="24" customHeight="1" x14ac:dyDescent="0.25">
      <c r="B185" s="7"/>
      <c r="C185" s="210" t="s">
        <v>1108</v>
      </c>
      <c r="D185" s="210" t="s">
        <v>160</v>
      </c>
      <c r="E185" s="209" t="s">
        <v>1107</v>
      </c>
      <c r="F185" s="204" t="s">
        <v>1106</v>
      </c>
      <c r="G185" s="208" t="s">
        <v>339</v>
      </c>
      <c r="H185" s="207">
        <v>1</v>
      </c>
      <c r="I185" s="206"/>
      <c r="J185" s="205">
        <f t="shared" si="10"/>
        <v>0</v>
      </c>
      <c r="K185" s="204" t="s">
        <v>35</v>
      </c>
      <c r="L185" s="155"/>
      <c r="M185" s="203" t="s">
        <v>35</v>
      </c>
      <c r="N185" s="202" t="s">
        <v>58</v>
      </c>
      <c r="P185" s="200">
        <f t="shared" si="11"/>
        <v>0</v>
      </c>
      <c r="Q185" s="200">
        <v>0</v>
      </c>
      <c r="R185" s="200">
        <f t="shared" si="12"/>
        <v>0</v>
      </c>
      <c r="S185" s="200">
        <v>0</v>
      </c>
      <c r="T185" s="199">
        <f t="shared" si="13"/>
        <v>0</v>
      </c>
      <c r="AR185" s="185" t="s">
        <v>293</v>
      </c>
      <c r="AT185" s="185" t="s">
        <v>160</v>
      </c>
      <c r="AU185" s="185" t="s">
        <v>266</v>
      </c>
      <c r="AY185" s="40" t="s">
        <v>265</v>
      </c>
      <c r="BE185" s="134">
        <f t="shared" si="14"/>
        <v>0</v>
      </c>
      <c r="BF185" s="134">
        <f t="shared" si="15"/>
        <v>0</v>
      </c>
      <c r="BG185" s="134">
        <f t="shared" si="16"/>
        <v>0</v>
      </c>
      <c r="BH185" s="134">
        <f t="shared" si="17"/>
        <v>0</v>
      </c>
      <c r="BI185" s="134">
        <f t="shared" si="18"/>
        <v>0</v>
      </c>
      <c r="BJ185" s="40" t="s">
        <v>264</v>
      </c>
      <c r="BK185" s="134">
        <f t="shared" si="19"/>
        <v>0</v>
      </c>
      <c r="BL185" s="40" t="s">
        <v>292</v>
      </c>
      <c r="BM185" s="185" t="s">
        <v>1105</v>
      </c>
    </row>
    <row r="186" spans="2:65" s="2" customFormat="1" ht="24" customHeight="1" x14ac:dyDescent="0.25">
      <c r="B186" s="7"/>
      <c r="C186" s="210" t="s">
        <v>1104</v>
      </c>
      <c r="D186" s="210" t="s">
        <v>160</v>
      </c>
      <c r="E186" s="209" t="s">
        <v>1103</v>
      </c>
      <c r="F186" s="204" t="s">
        <v>1102</v>
      </c>
      <c r="G186" s="208" t="s">
        <v>339</v>
      </c>
      <c r="H186" s="207">
        <v>1</v>
      </c>
      <c r="I186" s="206"/>
      <c r="J186" s="205">
        <f t="shared" si="10"/>
        <v>0</v>
      </c>
      <c r="K186" s="204" t="s">
        <v>35</v>
      </c>
      <c r="L186" s="155"/>
      <c r="M186" s="203" t="s">
        <v>35</v>
      </c>
      <c r="N186" s="202" t="s">
        <v>58</v>
      </c>
      <c r="P186" s="200">
        <f t="shared" si="11"/>
        <v>0</v>
      </c>
      <c r="Q186" s="200">
        <v>0</v>
      </c>
      <c r="R186" s="200">
        <f t="shared" si="12"/>
        <v>0</v>
      </c>
      <c r="S186" s="200">
        <v>0</v>
      </c>
      <c r="T186" s="199">
        <f t="shared" si="13"/>
        <v>0</v>
      </c>
      <c r="AR186" s="185" t="s">
        <v>293</v>
      </c>
      <c r="AT186" s="185" t="s">
        <v>160</v>
      </c>
      <c r="AU186" s="185" t="s">
        <v>266</v>
      </c>
      <c r="AY186" s="40" t="s">
        <v>265</v>
      </c>
      <c r="BE186" s="134">
        <f t="shared" si="14"/>
        <v>0</v>
      </c>
      <c r="BF186" s="134">
        <f t="shared" si="15"/>
        <v>0</v>
      </c>
      <c r="BG186" s="134">
        <f t="shared" si="16"/>
        <v>0</v>
      </c>
      <c r="BH186" s="134">
        <f t="shared" si="17"/>
        <v>0</v>
      </c>
      <c r="BI186" s="134">
        <f t="shared" si="18"/>
        <v>0</v>
      </c>
      <c r="BJ186" s="40" t="s">
        <v>264</v>
      </c>
      <c r="BK186" s="134">
        <f t="shared" si="19"/>
        <v>0</v>
      </c>
      <c r="BL186" s="40" t="s">
        <v>292</v>
      </c>
      <c r="BM186" s="185" t="s">
        <v>1101</v>
      </c>
    </row>
    <row r="187" spans="2:65" s="2" customFormat="1" ht="60" customHeight="1" x14ac:dyDescent="0.25">
      <c r="B187" s="7"/>
      <c r="C187" s="210" t="s">
        <v>1100</v>
      </c>
      <c r="D187" s="210" t="s">
        <v>160</v>
      </c>
      <c r="E187" s="209" t="s">
        <v>1099</v>
      </c>
      <c r="F187" s="204" t="s">
        <v>1098</v>
      </c>
      <c r="G187" s="208" t="s">
        <v>339</v>
      </c>
      <c r="H187" s="207">
        <v>1</v>
      </c>
      <c r="I187" s="206"/>
      <c r="J187" s="205">
        <f t="shared" si="10"/>
        <v>0</v>
      </c>
      <c r="K187" s="204" t="s">
        <v>35</v>
      </c>
      <c r="L187" s="155"/>
      <c r="M187" s="203" t="s">
        <v>35</v>
      </c>
      <c r="N187" s="202" t="s">
        <v>58</v>
      </c>
      <c r="P187" s="200">
        <f t="shared" si="11"/>
        <v>0</v>
      </c>
      <c r="Q187" s="200">
        <v>0</v>
      </c>
      <c r="R187" s="200">
        <f t="shared" si="12"/>
        <v>0</v>
      </c>
      <c r="S187" s="200">
        <v>0</v>
      </c>
      <c r="T187" s="199">
        <f t="shared" si="13"/>
        <v>0</v>
      </c>
      <c r="AR187" s="185" t="s">
        <v>293</v>
      </c>
      <c r="AT187" s="185" t="s">
        <v>160</v>
      </c>
      <c r="AU187" s="185" t="s">
        <v>266</v>
      </c>
      <c r="AY187" s="40" t="s">
        <v>265</v>
      </c>
      <c r="BE187" s="134">
        <f t="shared" si="14"/>
        <v>0</v>
      </c>
      <c r="BF187" s="134">
        <f t="shared" si="15"/>
        <v>0</v>
      </c>
      <c r="BG187" s="134">
        <f t="shared" si="16"/>
        <v>0</v>
      </c>
      <c r="BH187" s="134">
        <f t="shared" si="17"/>
        <v>0</v>
      </c>
      <c r="BI187" s="134">
        <f t="shared" si="18"/>
        <v>0</v>
      </c>
      <c r="BJ187" s="40" t="s">
        <v>264</v>
      </c>
      <c r="BK187" s="134">
        <f t="shared" si="19"/>
        <v>0</v>
      </c>
      <c r="BL187" s="40" t="s">
        <v>292</v>
      </c>
      <c r="BM187" s="185" t="s">
        <v>1097</v>
      </c>
    </row>
    <row r="188" spans="2:65" s="2" customFormat="1" ht="16.5" customHeight="1" x14ac:dyDescent="0.25">
      <c r="B188" s="7"/>
      <c r="C188" s="210" t="s">
        <v>1096</v>
      </c>
      <c r="D188" s="210" t="s">
        <v>160</v>
      </c>
      <c r="E188" s="209" t="s">
        <v>1095</v>
      </c>
      <c r="F188" s="204" t="s">
        <v>1094</v>
      </c>
      <c r="G188" s="208" t="s">
        <v>339</v>
      </c>
      <c r="H188" s="207">
        <v>2</v>
      </c>
      <c r="I188" s="206"/>
      <c r="J188" s="205">
        <f t="shared" si="10"/>
        <v>0</v>
      </c>
      <c r="K188" s="204" t="s">
        <v>35</v>
      </c>
      <c r="L188" s="155"/>
      <c r="M188" s="203" t="s">
        <v>35</v>
      </c>
      <c r="N188" s="202" t="s">
        <v>58</v>
      </c>
      <c r="P188" s="200">
        <f t="shared" si="11"/>
        <v>0</v>
      </c>
      <c r="Q188" s="200">
        <v>0</v>
      </c>
      <c r="R188" s="200">
        <f t="shared" si="12"/>
        <v>0</v>
      </c>
      <c r="S188" s="200">
        <v>0</v>
      </c>
      <c r="T188" s="199">
        <f t="shared" si="13"/>
        <v>0</v>
      </c>
      <c r="AR188" s="185" t="s">
        <v>293</v>
      </c>
      <c r="AT188" s="185" t="s">
        <v>160</v>
      </c>
      <c r="AU188" s="185" t="s">
        <v>266</v>
      </c>
      <c r="AY188" s="40" t="s">
        <v>265</v>
      </c>
      <c r="BE188" s="134">
        <f t="shared" si="14"/>
        <v>0</v>
      </c>
      <c r="BF188" s="134">
        <f t="shared" si="15"/>
        <v>0</v>
      </c>
      <c r="BG188" s="134">
        <f t="shared" si="16"/>
        <v>0</v>
      </c>
      <c r="BH188" s="134">
        <f t="shared" si="17"/>
        <v>0</v>
      </c>
      <c r="BI188" s="134">
        <f t="shared" si="18"/>
        <v>0</v>
      </c>
      <c r="BJ188" s="40" t="s">
        <v>264</v>
      </c>
      <c r="BK188" s="134">
        <f t="shared" si="19"/>
        <v>0</v>
      </c>
      <c r="BL188" s="40" t="s">
        <v>292</v>
      </c>
      <c r="BM188" s="185" t="s">
        <v>1093</v>
      </c>
    </row>
    <row r="189" spans="2:65" s="2" customFormat="1" ht="48" customHeight="1" x14ac:dyDescent="0.25">
      <c r="B189" s="7"/>
      <c r="C189" s="210" t="s">
        <v>1092</v>
      </c>
      <c r="D189" s="210" t="s">
        <v>160</v>
      </c>
      <c r="E189" s="209" t="s">
        <v>1091</v>
      </c>
      <c r="F189" s="204" t="s">
        <v>1090</v>
      </c>
      <c r="G189" s="208" t="s">
        <v>339</v>
      </c>
      <c r="H189" s="207">
        <v>1</v>
      </c>
      <c r="I189" s="206"/>
      <c r="J189" s="205">
        <f t="shared" si="10"/>
        <v>0</v>
      </c>
      <c r="K189" s="204" t="s">
        <v>35</v>
      </c>
      <c r="L189" s="155"/>
      <c r="M189" s="203" t="s">
        <v>35</v>
      </c>
      <c r="N189" s="202" t="s">
        <v>58</v>
      </c>
      <c r="P189" s="200">
        <f t="shared" si="11"/>
        <v>0</v>
      </c>
      <c r="Q189" s="200">
        <v>0</v>
      </c>
      <c r="R189" s="200">
        <f t="shared" si="12"/>
        <v>0</v>
      </c>
      <c r="S189" s="200">
        <v>0</v>
      </c>
      <c r="T189" s="199">
        <f t="shared" si="13"/>
        <v>0</v>
      </c>
      <c r="AR189" s="185" t="s">
        <v>293</v>
      </c>
      <c r="AT189" s="185" t="s">
        <v>160</v>
      </c>
      <c r="AU189" s="185" t="s">
        <v>266</v>
      </c>
      <c r="AY189" s="40" t="s">
        <v>265</v>
      </c>
      <c r="BE189" s="134">
        <f t="shared" si="14"/>
        <v>0</v>
      </c>
      <c r="BF189" s="134">
        <f t="shared" si="15"/>
        <v>0</v>
      </c>
      <c r="BG189" s="134">
        <f t="shared" si="16"/>
        <v>0</v>
      </c>
      <c r="BH189" s="134">
        <f t="shared" si="17"/>
        <v>0</v>
      </c>
      <c r="BI189" s="134">
        <f t="shared" si="18"/>
        <v>0</v>
      </c>
      <c r="BJ189" s="40" t="s">
        <v>264</v>
      </c>
      <c r="BK189" s="134">
        <f t="shared" si="19"/>
        <v>0</v>
      </c>
      <c r="BL189" s="40" t="s">
        <v>292</v>
      </c>
      <c r="BM189" s="185" t="s">
        <v>1089</v>
      </c>
    </row>
    <row r="190" spans="2:65" s="2" customFormat="1" ht="24" customHeight="1" x14ac:dyDescent="0.25">
      <c r="B190" s="7"/>
      <c r="C190" s="210" t="s">
        <v>1088</v>
      </c>
      <c r="D190" s="210" t="s">
        <v>160</v>
      </c>
      <c r="E190" s="209" t="s">
        <v>1087</v>
      </c>
      <c r="F190" s="204" t="s">
        <v>1086</v>
      </c>
      <c r="G190" s="208" t="s">
        <v>339</v>
      </c>
      <c r="H190" s="207">
        <v>1</v>
      </c>
      <c r="I190" s="206"/>
      <c r="J190" s="205">
        <f t="shared" si="10"/>
        <v>0</v>
      </c>
      <c r="K190" s="204" t="s">
        <v>35</v>
      </c>
      <c r="L190" s="155"/>
      <c r="M190" s="203" t="s">
        <v>35</v>
      </c>
      <c r="N190" s="202" t="s">
        <v>58</v>
      </c>
      <c r="P190" s="200">
        <f t="shared" si="11"/>
        <v>0</v>
      </c>
      <c r="Q190" s="200">
        <v>0</v>
      </c>
      <c r="R190" s="200">
        <f t="shared" si="12"/>
        <v>0</v>
      </c>
      <c r="S190" s="200">
        <v>0</v>
      </c>
      <c r="T190" s="199">
        <f t="shared" si="13"/>
        <v>0</v>
      </c>
      <c r="AR190" s="185" t="s">
        <v>293</v>
      </c>
      <c r="AT190" s="185" t="s">
        <v>160</v>
      </c>
      <c r="AU190" s="185" t="s">
        <v>266</v>
      </c>
      <c r="AY190" s="40" t="s">
        <v>265</v>
      </c>
      <c r="BE190" s="134">
        <f t="shared" si="14"/>
        <v>0</v>
      </c>
      <c r="BF190" s="134">
        <f t="shared" si="15"/>
        <v>0</v>
      </c>
      <c r="BG190" s="134">
        <f t="shared" si="16"/>
        <v>0</v>
      </c>
      <c r="BH190" s="134">
        <f t="shared" si="17"/>
        <v>0</v>
      </c>
      <c r="BI190" s="134">
        <f t="shared" si="18"/>
        <v>0</v>
      </c>
      <c r="BJ190" s="40" t="s">
        <v>264</v>
      </c>
      <c r="BK190" s="134">
        <f t="shared" si="19"/>
        <v>0</v>
      </c>
      <c r="BL190" s="40" t="s">
        <v>292</v>
      </c>
      <c r="BM190" s="185" t="s">
        <v>1085</v>
      </c>
    </row>
    <row r="191" spans="2:65" s="2" customFormat="1" ht="60" customHeight="1" x14ac:dyDescent="0.25">
      <c r="B191" s="7"/>
      <c r="C191" s="210" t="s">
        <v>1084</v>
      </c>
      <c r="D191" s="210" t="s">
        <v>160</v>
      </c>
      <c r="E191" s="209" t="s">
        <v>1083</v>
      </c>
      <c r="F191" s="204" t="s">
        <v>1082</v>
      </c>
      <c r="G191" s="208" t="s">
        <v>339</v>
      </c>
      <c r="H191" s="207">
        <v>1</v>
      </c>
      <c r="I191" s="206"/>
      <c r="J191" s="205">
        <f t="shared" si="10"/>
        <v>0</v>
      </c>
      <c r="K191" s="204" t="s">
        <v>35</v>
      </c>
      <c r="L191" s="155"/>
      <c r="M191" s="203" t="s">
        <v>35</v>
      </c>
      <c r="N191" s="202" t="s">
        <v>58</v>
      </c>
      <c r="P191" s="200">
        <f t="shared" si="11"/>
        <v>0</v>
      </c>
      <c r="Q191" s="200">
        <v>0</v>
      </c>
      <c r="R191" s="200">
        <f t="shared" si="12"/>
        <v>0</v>
      </c>
      <c r="S191" s="200">
        <v>0</v>
      </c>
      <c r="T191" s="199">
        <f t="shared" si="13"/>
        <v>0</v>
      </c>
      <c r="AR191" s="185" t="s">
        <v>293</v>
      </c>
      <c r="AT191" s="185" t="s">
        <v>160</v>
      </c>
      <c r="AU191" s="185" t="s">
        <v>266</v>
      </c>
      <c r="AY191" s="40" t="s">
        <v>265</v>
      </c>
      <c r="BE191" s="134">
        <f t="shared" si="14"/>
        <v>0</v>
      </c>
      <c r="BF191" s="134">
        <f t="shared" si="15"/>
        <v>0</v>
      </c>
      <c r="BG191" s="134">
        <f t="shared" si="16"/>
        <v>0</v>
      </c>
      <c r="BH191" s="134">
        <f t="shared" si="17"/>
        <v>0</v>
      </c>
      <c r="BI191" s="134">
        <f t="shared" si="18"/>
        <v>0</v>
      </c>
      <c r="BJ191" s="40" t="s">
        <v>264</v>
      </c>
      <c r="BK191" s="134">
        <f t="shared" si="19"/>
        <v>0</v>
      </c>
      <c r="BL191" s="40" t="s">
        <v>292</v>
      </c>
      <c r="BM191" s="185" t="s">
        <v>1081</v>
      </c>
    </row>
    <row r="192" spans="2:65" s="2" customFormat="1" ht="24" customHeight="1" x14ac:dyDescent="0.25">
      <c r="B192" s="7"/>
      <c r="C192" s="210" t="s">
        <v>1080</v>
      </c>
      <c r="D192" s="210" t="s">
        <v>160</v>
      </c>
      <c r="E192" s="209" t="s">
        <v>1079</v>
      </c>
      <c r="F192" s="204" t="s">
        <v>1078</v>
      </c>
      <c r="G192" s="208" t="s">
        <v>339</v>
      </c>
      <c r="H192" s="207">
        <v>20</v>
      </c>
      <c r="I192" s="206"/>
      <c r="J192" s="205">
        <f t="shared" si="10"/>
        <v>0</v>
      </c>
      <c r="K192" s="204" t="s">
        <v>35</v>
      </c>
      <c r="L192" s="155"/>
      <c r="M192" s="203" t="s">
        <v>35</v>
      </c>
      <c r="N192" s="202" t="s">
        <v>58</v>
      </c>
      <c r="P192" s="200">
        <f t="shared" si="11"/>
        <v>0</v>
      </c>
      <c r="Q192" s="200">
        <v>0</v>
      </c>
      <c r="R192" s="200">
        <f t="shared" si="12"/>
        <v>0</v>
      </c>
      <c r="S192" s="200">
        <v>0</v>
      </c>
      <c r="T192" s="199">
        <f t="shared" si="13"/>
        <v>0</v>
      </c>
      <c r="AR192" s="185" t="s">
        <v>293</v>
      </c>
      <c r="AT192" s="185" t="s">
        <v>160</v>
      </c>
      <c r="AU192" s="185" t="s">
        <v>266</v>
      </c>
      <c r="AY192" s="40" t="s">
        <v>265</v>
      </c>
      <c r="BE192" s="134">
        <f t="shared" si="14"/>
        <v>0</v>
      </c>
      <c r="BF192" s="134">
        <f t="shared" si="15"/>
        <v>0</v>
      </c>
      <c r="BG192" s="134">
        <f t="shared" si="16"/>
        <v>0</v>
      </c>
      <c r="BH192" s="134">
        <f t="shared" si="17"/>
        <v>0</v>
      </c>
      <c r="BI192" s="134">
        <f t="shared" si="18"/>
        <v>0</v>
      </c>
      <c r="BJ192" s="40" t="s">
        <v>264</v>
      </c>
      <c r="BK192" s="134">
        <f t="shared" si="19"/>
        <v>0</v>
      </c>
      <c r="BL192" s="40" t="s">
        <v>292</v>
      </c>
      <c r="BM192" s="185" t="s">
        <v>1077</v>
      </c>
    </row>
    <row r="193" spans="2:65" s="2" customFormat="1" ht="24" customHeight="1" x14ac:dyDescent="0.25">
      <c r="B193" s="7"/>
      <c r="C193" s="210" t="s">
        <v>1076</v>
      </c>
      <c r="D193" s="210" t="s">
        <v>160</v>
      </c>
      <c r="E193" s="209" t="s">
        <v>1075</v>
      </c>
      <c r="F193" s="204" t="s">
        <v>1074</v>
      </c>
      <c r="G193" s="208" t="s">
        <v>339</v>
      </c>
      <c r="H193" s="207">
        <v>1</v>
      </c>
      <c r="I193" s="206"/>
      <c r="J193" s="205">
        <f t="shared" si="10"/>
        <v>0</v>
      </c>
      <c r="K193" s="204" t="s">
        <v>35</v>
      </c>
      <c r="L193" s="155"/>
      <c r="M193" s="203" t="s">
        <v>35</v>
      </c>
      <c r="N193" s="202" t="s">
        <v>58</v>
      </c>
      <c r="P193" s="200">
        <f t="shared" si="11"/>
        <v>0</v>
      </c>
      <c r="Q193" s="200">
        <v>0</v>
      </c>
      <c r="R193" s="200">
        <f t="shared" si="12"/>
        <v>0</v>
      </c>
      <c r="S193" s="200">
        <v>0</v>
      </c>
      <c r="T193" s="199">
        <f t="shared" si="13"/>
        <v>0</v>
      </c>
      <c r="AR193" s="185" t="s">
        <v>293</v>
      </c>
      <c r="AT193" s="185" t="s">
        <v>160</v>
      </c>
      <c r="AU193" s="185" t="s">
        <v>266</v>
      </c>
      <c r="AY193" s="40" t="s">
        <v>265</v>
      </c>
      <c r="BE193" s="134">
        <f t="shared" si="14"/>
        <v>0</v>
      </c>
      <c r="BF193" s="134">
        <f t="shared" si="15"/>
        <v>0</v>
      </c>
      <c r="BG193" s="134">
        <f t="shared" si="16"/>
        <v>0</v>
      </c>
      <c r="BH193" s="134">
        <f t="shared" si="17"/>
        <v>0</v>
      </c>
      <c r="BI193" s="134">
        <f t="shared" si="18"/>
        <v>0</v>
      </c>
      <c r="BJ193" s="40" t="s">
        <v>264</v>
      </c>
      <c r="BK193" s="134">
        <f t="shared" si="19"/>
        <v>0</v>
      </c>
      <c r="BL193" s="40" t="s">
        <v>292</v>
      </c>
      <c r="BM193" s="185" t="s">
        <v>1073</v>
      </c>
    </row>
    <row r="194" spans="2:65" s="66" customFormat="1" ht="25.9" customHeight="1" x14ac:dyDescent="0.2">
      <c r="B194" s="151"/>
      <c r="D194" s="69" t="s">
        <v>110</v>
      </c>
      <c r="E194" s="72" t="s">
        <v>290</v>
      </c>
      <c r="F194" s="72" t="s">
        <v>289</v>
      </c>
      <c r="I194" s="198"/>
      <c r="J194" s="157">
        <f>BK194</f>
        <v>0</v>
      </c>
      <c r="L194" s="151"/>
      <c r="M194" s="150"/>
      <c r="P194" s="149">
        <f>P195+P197+P199</f>
        <v>0</v>
      </c>
      <c r="R194" s="149">
        <f>R195+R197+R199</f>
        <v>0</v>
      </c>
      <c r="T194" s="148">
        <f>T195+T197+T199</f>
        <v>0</v>
      </c>
      <c r="AR194" s="69" t="s">
        <v>272</v>
      </c>
      <c r="AT194" s="147" t="s">
        <v>110</v>
      </c>
      <c r="AU194" s="147" t="s">
        <v>288</v>
      </c>
      <c r="AY194" s="69" t="s">
        <v>265</v>
      </c>
      <c r="BK194" s="146">
        <f>BK195+BK197+BK199</f>
        <v>0</v>
      </c>
    </row>
    <row r="195" spans="2:65" s="66" customFormat="1" ht="22.9" customHeight="1" x14ac:dyDescent="0.2">
      <c r="B195" s="151"/>
      <c r="D195" s="69" t="s">
        <v>110</v>
      </c>
      <c r="E195" s="68" t="s">
        <v>287</v>
      </c>
      <c r="F195" s="68" t="s">
        <v>286</v>
      </c>
      <c r="I195" s="198"/>
      <c r="J195" s="152">
        <f>BK195</f>
        <v>0</v>
      </c>
      <c r="L195" s="151"/>
      <c r="M195" s="150"/>
      <c r="P195" s="149">
        <f>P196</f>
        <v>0</v>
      </c>
      <c r="R195" s="149">
        <f>R196</f>
        <v>0</v>
      </c>
      <c r="T195" s="148">
        <f>T196</f>
        <v>0</v>
      </c>
      <c r="AR195" s="69" t="s">
        <v>272</v>
      </c>
      <c r="AT195" s="147" t="s">
        <v>110</v>
      </c>
      <c r="AU195" s="147" t="s">
        <v>264</v>
      </c>
      <c r="AY195" s="69" t="s">
        <v>265</v>
      </c>
      <c r="BK195" s="146">
        <f>BK196</f>
        <v>0</v>
      </c>
    </row>
    <row r="196" spans="2:65" s="2" customFormat="1" ht="36" customHeight="1" x14ac:dyDescent="0.25">
      <c r="B196" s="7"/>
      <c r="C196" s="197" t="s">
        <v>1072</v>
      </c>
      <c r="D196" s="197" t="s">
        <v>78</v>
      </c>
      <c r="E196" s="196" t="s">
        <v>284</v>
      </c>
      <c r="F196" s="191" t="s">
        <v>283</v>
      </c>
      <c r="G196" s="195" t="s">
        <v>268</v>
      </c>
      <c r="H196" s="194">
        <v>12</v>
      </c>
      <c r="I196" s="193"/>
      <c r="J196" s="192">
        <f>ROUND(I196*H196,2)</f>
        <v>0</v>
      </c>
      <c r="K196" s="191" t="s">
        <v>282</v>
      </c>
      <c r="L196" s="7"/>
      <c r="M196" s="201" t="s">
        <v>35</v>
      </c>
      <c r="N196" s="171" t="s">
        <v>58</v>
      </c>
      <c r="P196" s="200">
        <f>O196*H196</f>
        <v>0</v>
      </c>
      <c r="Q196" s="200">
        <v>0</v>
      </c>
      <c r="R196" s="200">
        <f>Q196*H196</f>
        <v>0</v>
      </c>
      <c r="S196" s="200">
        <v>0</v>
      </c>
      <c r="T196" s="199">
        <f>S196*H196</f>
        <v>0</v>
      </c>
      <c r="AR196" s="185" t="s">
        <v>263</v>
      </c>
      <c r="AT196" s="185" t="s">
        <v>78</v>
      </c>
      <c r="AU196" s="185" t="s">
        <v>266</v>
      </c>
      <c r="AY196" s="40" t="s">
        <v>265</v>
      </c>
      <c r="BE196" s="134">
        <f>IF(N196="základní",J196,0)</f>
        <v>0</v>
      </c>
      <c r="BF196" s="134">
        <f>IF(N196="snížená",J196,0)</f>
        <v>0</v>
      </c>
      <c r="BG196" s="134">
        <f>IF(N196="zákl. přenesená",J196,0)</f>
        <v>0</v>
      </c>
      <c r="BH196" s="134">
        <f>IF(N196="sníž. přenesená",J196,0)</f>
        <v>0</v>
      </c>
      <c r="BI196" s="134">
        <f>IF(N196="nulová",J196,0)</f>
        <v>0</v>
      </c>
      <c r="BJ196" s="40" t="s">
        <v>264</v>
      </c>
      <c r="BK196" s="134">
        <f>ROUND(I196*H196,2)</f>
        <v>0</v>
      </c>
      <c r="BL196" s="40" t="s">
        <v>263</v>
      </c>
      <c r="BM196" s="185" t="s">
        <v>1071</v>
      </c>
    </row>
    <row r="197" spans="2:65" s="66" customFormat="1" ht="22.9" customHeight="1" x14ac:dyDescent="0.2">
      <c r="B197" s="151"/>
      <c r="D197" s="69" t="s">
        <v>110</v>
      </c>
      <c r="E197" s="68" t="s">
        <v>280</v>
      </c>
      <c r="F197" s="68" t="s">
        <v>279</v>
      </c>
      <c r="I197" s="198"/>
      <c r="J197" s="152">
        <f>BK197</f>
        <v>0</v>
      </c>
      <c r="L197" s="151"/>
      <c r="M197" s="150"/>
      <c r="P197" s="149">
        <f>P198</f>
        <v>0</v>
      </c>
      <c r="R197" s="149">
        <f>R198</f>
        <v>0</v>
      </c>
      <c r="T197" s="148">
        <f>T198</f>
        <v>0</v>
      </c>
      <c r="AR197" s="69" t="s">
        <v>272</v>
      </c>
      <c r="AT197" s="147" t="s">
        <v>110</v>
      </c>
      <c r="AU197" s="147" t="s">
        <v>264</v>
      </c>
      <c r="AY197" s="69" t="s">
        <v>265</v>
      </c>
      <c r="BK197" s="146">
        <f>BK198</f>
        <v>0</v>
      </c>
    </row>
    <row r="198" spans="2:65" s="2" customFormat="1" ht="24" customHeight="1" x14ac:dyDescent="0.25">
      <c r="B198" s="7"/>
      <c r="C198" s="197" t="s">
        <v>1070</v>
      </c>
      <c r="D198" s="197" t="s">
        <v>78</v>
      </c>
      <c r="E198" s="196" t="s">
        <v>277</v>
      </c>
      <c r="F198" s="191" t="s">
        <v>276</v>
      </c>
      <c r="G198" s="195" t="s">
        <v>268</v>
      </c>
      <c r="H198" s="194">
        <v>20</v>
      </c>
      <c r="I198" s="193"/>
      <c r="J198" s="192">
        <f>ROUND(I198*H198,2)</f>
        <v>0</v>
      </c>
      <c r="K198" s="191" t="s">
        <v>267</v>
      </c>
      <c r="L198" s="7"/>
      <c r="M198" s="201" t="s">
        <v>35</v>
      </c>
      <c r="N198" s="171" t="s">
        <v>58</v>
      </c>
      <c r="P198" s="200">
        <f>O198*H198</f>
        <v>0</v>
      </c>
      <c r="Q198" s="200">
        <v>0</v>
      </c>
      <c r="R198" s="200">
        <f>Q198*H198</f>
        <v>0</v>
      </c>
      <c r="S198" s="200">
        <v>0</v>
      </c>
      <c r="T198" s="199">
        <f>S198*H198</f>
        <v>0</v>
      </c>
      <c r="AR198" s="185" t="s">
        <v>263</v>
      </c>
      <c r="AT198" s="185" t="s">
        <v>78</v>
      </c>
      <c r="AU198" s="185" t="s">
        <v>266</v>
      </c>
      <c r="AY198" s="40" t="s">
        <v>265</v>
      </c>
      <c r="BE198" s="134">
        <f>IF(N198="základní",J198,0)</f>
        <v>0</v>
      </c>
      <c r="BF198" s="134">
        <f>IF(N198="snížená",J198,0)</f>
        <v>0</v>
      </c>
      <c r="BG198" s="134">
        <f>IF(N198="zákl. přenesená",J198,0)</f>
        <v>0</v>
      </c>
      <c r="BH198" s="134">
        <f>IF(N198="sníž. přenesená",J198,0)</f>
        <v>0</v>
      </c>
      <c r="BI198" s="134">
        <f>IF(N198="nulová",J198,0)</f>
        <v>0</v>
      </c>
      <c r="BJ198" s="40" t="s">
        <v>264</v>
      </c>
      <c r="BK198" s="134">
        <f>ROUND(I198*H198,2)</f>
        <v>0</v>
      </c>
      <c r="BL198" s="40" t="s">
        <v>263</v>
      </c>
      <c r="BM198" s="185" t="s">
        <v>1069</v>
      </c>
    </row>
    <row r="199" spans="2:65" s="66" customFormat="1" ht="22.9" customHeight="1" x14ac:dyDescent="0.2">
      <c r="B199" s="151"/>
      <c r="D199" s="69" t="s">
        <v>110</v>
      </c>
      <c r="E199" s="68" t="s">
        <v>274</v>
      </c>
      <c r="F199" s="68" t="s">
        <v>273</v>
      </c>
      <c r="I199" s="198"/>
      <c r="J199" s="152">
        <f>BK199</f>
        <v>0</v>
      </c>
      <c r="L199" s="151"/>
      <c r="M199" s="150"/>
      <c r="P199" s="149">
        <f>P200</f>
        <v>0</v>
      </c>
      <c r="R199" s="149">
        <f>R200</f>
        <v>0</v>
      </c>
      <c r="T199" s="148">
        <f>T200</f>
        <v>0</v>
      </c>
      <c r="AR199" s="69" t="s">
        <v>272</v>
      </c>
      <c r="AT199" s="147" t="s">
        <v>110</v>
      </c>
      <c r="AU199" s="147" t="s">
        <v>264</v>
      </c>
      <c r="AY199" s="69" t="s">
        <v>265</v>
      </c>
      <c r="BK199" s="146">
        <f>BK200</f>
        <v>0</v>
      </c>
    </row>
    <row r="200" spans="2:65" s="2" customFormat="1" ht="24" customHeight="1" x14ac:dyDescent="0.25">
      <c r="B200" s="7"/>
      <c r="C200" s="197" t="s">
        <v>1068</v>
      </c>
      <c r="D200" s="197" t="s">
        <v>78</v>
      </c>
      <c r="E200" s="196" t="s">
        <v>270</v>
      </c>
      <c r="F200" s="191" t="s">
        <v>269</v>
      </c>
      <c r="G200" s="195" t="s">
        <v>268</v>
      </c>
      <c r="H200" s="194">
        <v>10</v>
      </c>
      <c r="I200" s="193"/>
      <c r="J200" s="192">
        <f>ROUND(I200*H200,2)</f>
        <v>0</v>
      </c>
      <c r="K200" s="191" t="s">
        <v>267</v>
      </c>
      <c r="L200" s="7"/>
      <c r="M200" s="190" t="s">
        <v>35</v>
      </c>
      <c r="N200" s="189" t="s">
        <v>58</v>
      </c>
      <c r="O200" s="188"/>
      <c r="P200" s="187">
        <f>O200*H200</f>
        <v>0</v>
      </c>
      <c r="Q200" s="187">
        <v>0</v>
      </c>
      <c r="R200" s="187">
        <f>Q200*H200</f>
        <v>0</v>
      </c>
      <c r="S200" s="187">
        <v>0</v>
      </c>
      <c r="T200" s="186">
        <f>S200*H200</f>
        <v>0</v>
      </c>
      <c r="AR200" s="185" t="s">
        <v>263</v>
      </c>
      <c r="AT200" s="185" t="s">
        <v>78</v>
      </c>
      <c r="AU200" s="185" t="s">
        <v>266</v>
      </c>
      <c r="AY200" s="40" t="s">
        <v>265</v>
      </c>
      <c r="BE200" s="134">
        <f>IF(N200="základní",J200,0)</f>
        <v>0</v>
      </c>
      <c r="BF200" s="134">
        <f>IF(N200="snížená",J200,0)</f>
        <v>0</v>
      </c>
      <c r="BG200" s="134">
        <f>IF(N200="zákl. přenesená",J200,0)</f>
        <v>0</v>
      </c>
      <c r="BH200" s="134">
        <f>IF(N200="sníž. přenesená",J200,0)</f>
        <v>0</v>
      </c>
      <c r="BI200" s="134">
        <f>IF(N200="nulová",J200,0)</f>
        <v>0</v>
      </c>
      <c r="BJ200" s="40" t="s">
        <v>264</v>
      </c>
      <c r="BK200" s="134">
        <f>ROUND(I200*H200,2)</f>
        <v>0</v>
      </c>
      <c r="BL200" s="40" t="s">
        <v>263</v>
      </c>
      <c r="BM200" s="185" t="s">
        <v>1067</v>
      </c>
    </row>
    <row r="201" spans="2:65" s="2" customFormat="1" ht="6.95" customHeight="1" x14ac:dyDescent="0.25">
      <c r="B201" s="4"/>
      <c r="C201" s="3"/>
      <c r="D201" s="3"/>
      <c r="E201" s="3"/>
      <c r="F201" s="3"/>
      <c r="G201" s="3"/>
      <c r="H201" s="3"/>
      <c r="I201" s="184"/>
      <c r="J201" s="3"/>
      <c r="K201" s="3"/>
      <c r="L201" s="7"/>
    </row>
  </sheetData>
  <sheetProtection algorithmName="SHA-512" hashValue="UpwoWV/U8Cb3T6HpU4vgHtbnymRkeajQ7JKZue5+IqajnI88jQJYTQ7/UhSUYTVOjeKtR3n0aADey2ivFfpg/A==" saltValue="ESMSP4ngX73utJqxe7Cqs0enlQ+5fLXo5nB6foV+XqzRiQtbTL/k4JIsbcR7jG2KmExBnyH98AkDapwWeiuMgQ==" spinCount="100000" sheet="1" objects="1" scenarios="1" formatColumns="0" formatRows="0" autoFilter="0"/>
  <autoFilter ref="C133:K200" xr:uid="{00000000-0009-0000-0000-000005000000}"/>
  <mergeCells count="9">
    <mergeCell ref="E87:H87"/>
    <mergeCell ref="E124:H124"/>
    <mergeCell ref="E126:H126"/>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982F19D5B9C164687FB30321494E4CE" ma:contentTypeVersion="12" ma:contentTypeDescription="Vytvoří nový dokument" ma:contentTypeScope="" ma:versionID="5cfe39cd43695f66057f875a85f5518d">
  <xsd:schema xmlns:xsd="http://www.w3.org/2001/XMLSchema" xmlns:xs="http://www.w3.org/2001/XMLSchema" xmlns:p="http://schemas.microsoft.com/office/2006/metadata/properties" xmlns:ns2="f4fc66d1-0bd6-4002-8ae3-bd3679ea79f2" xmlns:ns3="2ef1be13-b41c-4751-ac75-93e14a74dfac" targetNamespace="http://schemas.microsoft.com/office/2006/metadata/properties" ma:root="true" ma:fieldsID="75fc1d7a0391a01fe897d2d5f10d87aa" ns2:_="" ns3:_="">
    <xsd:import namespace="f4fc66d1-0bd6-4002-8ae3-bd3679ea79f2"/>
    <xsd:import namespace="2ef1be13-b41c-4751-ac75-93e14a74dfa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fc66d1-0bd6-4002-8ae3-bd3679ea79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ef1be13-b41c-4751-ac75-93e14a74dfac" elementFormDefault="qualified">
    <xsd:import namespace="http://schemas.microsoft.com/office/2006/documentManagement/types"/>
    <xsd:import namespace="http://schemas.microsoft.com/office/infopath/2007/PartnerControls"/>
    <xsd:element name="SharedWithUsers" ma:index="14"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D75FE98-DB81-4C03-BC37-0511B58DEEDC}"/>
</file>

<file path=customXml/itemProps2.xml><?xml version="1.0" encoding="utf-8"?>
<ds:datastoreItem xmlns:ds="http://schemas.openxmlformats.org/officeDocument/2006/customXml" ds:itemID="{2053D9FC-01DB-446A-B155-BDC9C7B22911}"/>
</file>

<file path=customXml/itemProps3.xml><?xml version="1.0" encoding="utf-8"?>
<ds:datastoreItem xmlns:ds="http://schemas.openxmlformats.org/officeDocument/2006/customXml" ds:itemID="{4EAD6541-C767-4E9B-A243-D9EFACC78F7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21</vt:i4>
      </vt:variant>
      <vt:variant>
        <vt:lpstr>Pojmenované oblasti</vt:lpstr>
      </vt:variant>
      <vt:variant>
        <vt:i4>34</vt:i4>
      </vt:variant>
    </vt:vector>
  </HeadingPairs>
  <TitlesOfParts>
    <vt:vector size="55" baseType="lpstr">
      <vt:lpstr>Rekapitulace stavby</vt:lpstr>
      <vt:lpstr>SO 000 - V+O náklady</vt:lpstr>
      <vt:lpstr>SO 001 - Vrátnice</vt:lpstr>
      <vt:lpstr>SO 002 - Zpevněne plochy </vt:lpstr>
      <vt:lpstr>SO 003a - Kab. NN TRAFO</vt:lpstr>
      <vt:lpstr>SO 003b - Venk. kab. NN</vt:lpstr>
      <vt:lpstr>SO 003c - Venk. kab. VO</vt:lpstr>
      <vt:lpstr>SO 003d - Venk. SLP</vt:lpstr>
      <vt:lpstr>SO 003e - SLP vrátnice</vt:lpstr>
      <vt:lpstr>SO 003f - Jímaci vedení</vt:lpstr>
      <vt:lpstr>SO 004 - Přípojka vody</vt:lpstr>
      <vt:lpstr>SO 005a - Příp. kanal. dešťové</vt:lpstr>
      <vt:lpstr>SO 005b - Příp. kanal. splaškov</vt:lpstr>
      <vt:lpstr>SO 005c - kanalizace - KTÚ</vt:lpstr>
      <vt:lpstr>SO 006 - Nájezdová mostní váha</vt:lpstr>
      <vt:lpstr>SO 007 - Skladovací boxy</vt:lpstr>
      <vt:lpstr>SO 008 - Ocelový přístřešek</vt:lpstr>
      <vt:lpstr>SO 009 - Oplocení</vt:lpstr>
      <vt:lpstr>SO 010 - KTÚ</vt:lpstr>
      <vt:lpstr>SO 011 - Skladovací kontejnery</vt:lpstr>
      <vt:lpstr>List1</vt:lpstr>
      <vt:lpstr>'Rekapitulace stavby'!Názvy_tisku</vt:lpstr>
      <vt:lpstr>'SO 000 - V+O náklady'!Názvy_tisku</vt:lpstr>
      <vt:lpstr>'SO 001 - Vrátnice'!Názvy_tisku</vt:lpstr>
      <vt:lpstr>'SO 002 - Zpevněne plochy '!Názvy_tisku</vt:lpstr>
      <vt:lpstr>'SO 003a - Kab. NN TRAFO'!Názvy_tisku</vt:lpstr>
      <vt:lpstr>'SO 003b - Venk. kab. NN'!Názvy_tisku</vt:lpstr>
      <vt:lpstr>'SO 003c - Venk. kab. VO'!Názvy_tisku</vt:lpstr>
      <vt:lpstr>'SO 003d - Venk. SLP'!Názvy_tisku</vt:lpstr>
      <vt:lpstr>'SO 003e - SLP vrátnice'!Názvy_tisku</vt:lpstr>
      <vt:lpstr>'SO 003f - Jímaci vedení'!Názvy_tisku</vt:lpstr>
      <vt:lpstr>'SO 004 - Přípojka vody'!Názvy_tisku</vt:lpstr>
      <vt:lpstr>'SO 006 - Nájezdová mostní váha'!Názvy_tisku</vt:lpstr>
      <vt:lpstr>'SO 007 - Skladovací boxy'!Názvy_tisku</vt:lpstr>
      <vt:lpstr>'SO 008 - Ocelový přístřešek'!Názvy_tisku</vt:lpstr>
      <vt:lpstr>'SO 009 - Oplocení'!Názvy_tisku</vt:lpstr>
      <vt:lpstr>'SO 010 - KTÚ'!Názvy_tisku</vt:lpstr>
      <vt:lpstr>'SO 011 - Skladovací kontejnery'!Názvy_tisku</vt:lpstr>
      <vt:lpstr>'Rekapitulace stavby'!Oblast_tisku</vt:lpstr>
      <vt:lpstr>'SO 000 - V+O náklady'!Oblast_tisku</vt:lpstr>
      <vt:lpstr>'SO 001 - Vrátnice'!Oblast_tisku</vt:lpstr>
      <vt:lpstr>'SO 002 - Zpevněne plochy '!Oblast_tisku</vt:lpstr>
      <vt:lpstr>'SO 003a - Kab. NN TRAFO'!Oblast_tisku</vt:lpstr>
      <vt:lpstr>'SO 003b - Venk. kab. NN'!Oblast_tisku</vt:lpstr>
      <vt:lpstr>'SO 003c - Venk. kab. VO'!Oblast_tisku</vt:lpstr>
      <vt:lpstr>'SO 003d - Venk. SLP'!Oblast_tisku</vt:lpstr>
      <vt:lpstr>'SO 003e - SLP vrátnice'!Oblast_tisku</vt:lpstr>
      <vt:lpstr>'SO 003f - Jímaci vedení'!Oblast_tisku</vt:lpstr>
      <vt:lpstr>'SO 004 - Přípojka vody'!Oblast_tisku</vt:lpstr>
      <vt:lpstr>'SO 006 - Nájezdová mostní váha'!Oblast_tisku</vt:lpstr>
      <vt:lpstr>'SO 007 - Skladovací boxy'!Oblast_tisku</vt:lpstr>
      <vt:lpstr>'SO 008 - Ocelový přístřešek'!Oblast_tisku</vt:lpstr>
      <vt:lpstr>'SO 009 - Oplocení'!Oblast_tisku</vt:lpstr>
      <vt:lpstr>'SO 010 - KTÚ'!Oblast_tisku</vt:lpstr>
      <vt:lpstr>'SO 011 - Skladovací kontejnery'!Oblast_tisku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Antl</dc:creator>
  <cp:lastModifiedBy>Antl</cp:lastModifiedBy>
  <dcterms:created xsi:type="dcterms:W3CDTF">2022-02-10T11:47:26Z</dcterms:created>
  <dcterms:modified xsi:type="dcterms:W3CDTF">2022-02-10T12:34:51Z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0x0101003982F19D5B9C164687FB30321494E4CE</vt:lpwstr>
  </property>
</Properties>
</file>